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ber.juaniquina\Desktop\"/>
    </mc:Choice>
  </mc:AlternateContent>
  <bookViews>
    <workbookView xWindow="9075" yWindow="405" windowWidth="10110" windowHeight="11520" activeTab="1"/>
  </bookViews>
  <sheets>
    <sheet name="REQUERI" sheetId="20" r:id="rId1"/>
    <sheet name="MEMO-1" sheetId="2" r:id="rId2"/>
    <sheet name="ESTAC." sheetId="5" r:id="rId3"/>
    <sheet name="Hoja1" sheetId="22" state="hidden" r:id="rId4"/>
    <sheet name="MATRIZ INV." sheetId="15" state="hidden" r:id="rId5"/>
    <sheet name=" CONSULTORIA LINEA" sheetId="17" r:id="rId6"/>
  </sheets>
  <definedNames>
    <definedName name="_xlnm._FilterDatabase" localSheetId="0" hidden="1">REQUERI!$A$8:$E$8</definedName>
    <definedName name="_xlnm.Print_Area" localSheetId="5">' CONSULTORIA LINEA'!$A$1:$P$17</definedName>
    <definedName name="_xlnm.Print_Area" localSheetId="2">ESTAC.!$A$1:$Q$31</definedName>
    <definedName name="_xlnm.Print_Area" localSheetId="1">'MEMO-1'!$A$1:$J$207</definedName>
    <definedName name="_xlnm.Print_Area" localSheetId="0">REQUERI!$A$1:$D$33</definedName>
    <definedName name="_xlnm.Print_Titles" localSheetId="1">'MEMO-1'!$1:$5</definedName>
  </definedNames>
  <calcPr calcId="152511"/>
</workbook>
</file>

<file path=xl/calcChain.xml><?xml version="1.0" encoding="utf-8"?>
<calcChain xmlns="http://schemas.openxmlformats.org/spreadsheetml/2006/main">
  <c r="M16" i="5" l="1"/>
  <c r="P16" i="5"/>
  <c r="O16" i="5"/>
  <c r="N16" i="5"/>
  <c r="L16" i="5"/>
  <c r="P12" i="5"/>
  <c r="O12" i="5"/>
  <c r="N12" i="5"/>
  <c r="M12" i="5"/>
  <c r="L12" i="5"/>
  <c r="K12" i="5"/>
  <c r="P11" i="5"/>
  <c r="O11" i="5"/>
  <c r="N11" i="5"/>
  <c r="M11" i="5"/>
  <c r="L11" i="5"/>
  <c r="K11" i="5"/>
  <c r="P10" i="5"/>
  <c r="O10" i="5"/>
  <c r="N10" i="5"/>
  <c r="M10" i="5"/>
  <c r="L10" i="5"/>
  <c r="K10" i="5"/>
  <c r="P9" i="5"/>
  <c r="O9" i="5"/>
  <c r="N9" i="5"/>
  <c r="M9" i="5"/>
  <c r="L9" i="5"/>
  <c r="K9" i="5"/>
  <c r="K8" i="5"/>
  <c r="C12" i="5"/>
  <c r="C11" i="5"/>
  <c r="C10" i="5"/>
  <c r="C9" i="5"/>
  <c r="I41" i="2"/>
  <c r="D11" i="20" l="1"/>
  <c r="D10" i="20"/>
  <c r="D13" i="20"/>
  <c r="D12" i="20"/>
  <c r="O13" i="17" l="1"/>
  <c r="L21" i="5"/>
  <c r="Q21" i="5" s="1"/>
  <c r="R21" i="5" s="1"/>
  <c r="Q16" i="5"/>
  <c r="K14" i="5"/>
  <c r="Q14" i="5" s="1"/>
  <c r="R14" i="5" s="1"/>
  <c r="Q11" i="5"/>
  <c r="R11" i="5" s="1"/>
  <c r="Q10" i="5"/>
  <c r="R10" i="5" s="1"/>
  <c r="Q9" i="5"/>
  <c r="R9" i="5" s="1"/>
  <c r="Q12" i="5"/>
  <c r="R12" i="5" s="1"/>
  <c r="Q15" i="5"/>
  <c r="Q8" i="5"/>
  <c r="R8" i="5" s="1"/>
  <c r="K13" i="5"/>
  <c r="Q13" i="5" s="1"/>
  <c r="K17" i="5"/>
  <c r="Q17" i="5" s="1"/>
  <c r="R17" i="5" s="1"/>
  <c r="K18" i="5"/>
  <c r="Q18" i="5" s="1"/>
  <c r="R18" i="5" s="1"/>
  <c r="L19" i="5"/>
  <c r="Q19" i="5" s="1"/>
  <c r="R19" i="5" s="1"/>
  <c r="L20" i="5"/>
  <c r="Q20" i="5" s="1"/>
  <c r="R20" i="5" s="1"/>
  <c r="M22" i="5"/>
  <c r="Q22" i="5" s="1"/>
  <c r="R22" i="5" s="1"/>
  <c r="M23" i="5"/>
  <c r="Q23" i="5" s="1"/>
  <c r="R23" i="5" s="1"/>
  <c r="L24" i="5"/>
  <c r="Q24" i="5" s="1"/>
  <c r="R24" i="5" s="1"/>
  <c r="L25" i="5"/>
  <c r="Q25" i="5" s="1"/>
  <c r="R25" i="5" s="1"/>
  <c r="L26" i="5"/>
  <c r="Q26" i="5" s="1"/>
  <c r="R26" i="5" s="1"/>
  <c r="L27" i="5"/>
  <c r="Q27" i="5" s="1"/>
  <c r="R27" i="5" s="1"/>
  <c r="N28" i="5"/>
  <c r="Q28" i="5" s="1"/>
  <c r="R28" i="5" s="1"/>
  <c r="R13" i="5" l="1"/>
  <c r="Q31" i="5"/>
  <c r="R16" i="5"/>
  <c r="R15" i="5"/>
  <c r="E174" i="2" l="1"/>
  <c r="G176" i="2" s="1"/>
  <c r="E205" i="2"/>
  <c r="G207" i="2" s="1"/>
  <c r="E198" i="2"/>
  <c r="G200" i="2" s="1"/>
  <c r="E191" i="2"/>
  <c r="G193" i="2" s="1"/>
  <c r="E184" i="2"/>
  <c r="G186" i="2" s="1"/>
  <c r="E167" i="2"/>
  <c r="G169" i="2" s="1"/>
  <c r="E158" i="2"/>
  <c r="E159" i="2"/>
  <c r="E160" i="2"/>
  <c r="E157" i="2"/>
  <c r="G162" i="2" s="1"/>
  <c r="E144" i="2"/>
  <c r="G146" i="2" s="1"/>
  <c r="E137" i="2"/>
  <c r="G139" i="2" s="1"/>
  <c r="E130" i="2"/>
  <c r="G132" i="2" s="1"/>
  <c r="E123" i="2"/>
  <c r="G125" i="2" s="1"/>
  <c r="E111" i="2"/>
  <c r="E112" i="2"/>
  <c r="E110" i="2"/>
  <c r="E109" i="2"/>
  <c r="E108" i="2"/>
  <c r="I105" i="2"/>
  <c r="E101" i="2"/>
  <c r="E100" i="2"/>
  <c r="E99" i="2"/>
  <c r="I96" i="2"/>
  <c r="E78" i="2"/>
  <c r="G80" i="2" s="1"/>
  <c r="I75" i="2"/>
  <c r="E71" i="2"/>
  <c r="E70" i="2"/>
  <c r="E69" i="2"/>
  <c r="E68" i="2"/>
  <c r="I65" i="2"/>
  <c r="E52" i="2"/>
  <c r="E53" i="2"/>
  <c r="E54" i="2"/>
  <c r="E51" i="2"/>
  <c r="I48" i="2"/>
  <c r="E11" i="2"/>
  <c r="D31" i="20"/>
  <c r="G56" i="2" l="1"/>
  <c r="G114" i="2"/>
  <c r="G103" i="2"/>
  <c r="G73" i="2"/>
  <c r="O12" i="17" l="1"/>
  <c r="E10" i="2" l="1"/>
  <c r="G13" i="2" s="1"/>
  <c r="E44" i="2" l="1"/>
  <c r="E33" i="2"/>
  <c r="D33" i="2" s="1"/>
  <c r="E26" i="2"/>
  <c r="E19" i="2"/>
  <c r="D19" i="2" s="1"/>
  <c r="D26" i="2" l="1"/>
  <c r="G28" i="2"/>
  <c r="G21" i="2"/>
  <c r="D44" i="2"/>
  <c r="G46" i="2"/>
  <c r="D31" i="5"/>
  <c r="G35" i="2" l="1"/>
  <c r="G210" i="2" s="1"/>
  <c r="C31" i="5" l="1"/>
  <c r="P6" i="22" l="1"/>
  <c r="B18" i="22"/>
  <c r="P15" i="22"/>
  <c r="P14" i="22"/>
  <c r="P13" i="22"/>
  <c r="P12" i="22"/>
  <c r="P11" i="22"/>
  <c r="P10" i="22"/>
  <c r="P9" i="22"/>
  <c r="P8" i="22"/>
  <c r="P7" i="22"/>
  <c r="C18" i="22"/>
  <c r="D18" i="22" l="1"/>
  <c r="G18" i="22"/>
  <c r="H18" i="22" l="1"/>
  <c r="F18" i="22"/>
  <c r="E18" i="22"/>
  <c r="I18" i="22" l="1"/>
  <c r="J18" i="22"/>
  <c r="K18" i="22" l="1"/>
  <c r="L18" i="22" l="1"/>
  <c r="M18" i="22" l="1"/>
  <c r="N18" i="22" l="1"/>
  <c r="O18" i="22" l="1"/>
  <c r="P18" i="22"/>
  <c r="R68" i="15" l="1"/>
  <c r="Q68" i="15"/>
  <c r="P68" i="15"/>
  <c r="O68" i="15"/>
  <c r="N68" i="15"/>
  <c r="M68" i="15"/>
  <c r="L68" i="15"/>
  <c r="K68" i="15"/>
  <c r="J68" i="15"/>
  <c r="I68" i="15"/>
  <c r="H68" i="15"/>
  <c r="G68" i="15"/>
  <c r="F68" i="15"/>
  <c r="D68" i="15"/>
  <c r="S67" i="15"/>
  <c r="T67" i="15" s="1"/>
  <c r="E67" i="15"/>
  <c r="S66" i="15"/>
  <c r="E66" i="15"/>
  <c r="S65" i="15"/>
  <c r="E65" i="15"/>
  <c r="S64" i="15"/>
  <c r="E64" i="15"/>
  <c r="S63" i="15"/>
  <c r="E63" i="15"/>
  <c r="S62" i="15"/>
  <c r="E62" i="15"/>
  <c r="T62" i="15" s="1"/>
  <c r="S61" i="15"/>
  <c r="E61" i="15"/>
  <c r="S60" i="15"/>
  <c r="E60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D55" i="15"/>
  <c r="C55" i="15"/>
  <c r="S54" i="15"/>
  <c r="E54" i="15"/>
  <c r="S53" i="15"/>
  <c r="E53" i="15"/>
  <c r="S52" i="15"/>
  <c r="E52" i="15"/>
  <c r="S51" i="15"/>
  <c r="E51" i="15"/>
  <c r="S50" i="15"/>
  <c r="E50" i="15"/>
  <c r="T50" i="15" s="1"/>
  <c r="S49" i="15"/>
  <c r="E49" i="15"/>
  <c r="S48" i="15"/>
  <c r="E48" i="15"/>
  <c r="T48" i="15" s="1"/>
  <c r="S47" i="15"/>
  <c r="E47" i="15"/>
  <c r="S46" i="15"/>
  <c r="S55" i="15" s="1"/>
  <c r="E46" i="15"/>
  <c r="S45" i="15"/>
  <c r="E45" i="15"/>
  <c r="S44" i="15"/>
  <c r="E44" i="15"/>
  <c r="S43" i="15"/>
  <c r="E43" i="15"/>
  <c r="F37" i="15"/>
  <c r="F36" i="15"/>
  <c r="F35" i="15"/>
  <c r="F34" i="15"/>
  <c r="F33" i="15"/>
  <c r="F32" i="15"/>
  <c r="F31" i="15"/>
  <c r="F30" i="15"/>
  <c r="P31" i="5"/>
  <c r="O31" i="5"/>
  <c r="N31" i="5"/>
  <c r="M31" i="5"/>
  <c r="L31" i="5"/>
  <c r="K31" i="5"/>
  <c r="J31" i="5"/>
  <c r="I31" i="5"/>
  <c r="H31" i="5"/>
  <c r="G31" i="5"/>
  <c r="F31" i="5"/>
  <c r="E31" i="5"/>
  <c r="T61" i="15" l="1"/>
  <c r="T45" i="15"/>
  <c r="T49" i="15"/>
  <c r="T65" i="15"/>
  <c r="T52" i="15"/>
  <c r="T44" i="15"/>
  <c r="T46" i="15"/>
  <c r="F38" i="15"/>
  <c r="T51" i="15"/>
  <c r="T60" i="15"/>
  <c r="T64" i="15"/>
  <c r="T53" i="15"/>
  <c r="T66" i="15"/>
  <c r="E55" i="15"/>
  <c r="T47" i="15"/>
  <c r="T54" i="15"/>
  <c r="T63" i="15"/>
  <c r="E68" i="15"/>
  <c r="T43" i="15"/>
  <c r="S68" i="15"/>
  <c r="T68" i="15" l="1"/>
  <c r="T55" i="15"/>
</calcChain>
</file>

<file path=xl/sharedStrings.xml><?xml version="1.0" encoding="utf-8"?>
<sst xmlns="http://schemas.openxmlformats.org/spreadsheetml/2006/main" count="496" uniqueCount="236">
  <si>
    <t>DETALLE</t>
  </si>
  <si>
    <t xml:space="preserve">TOTAL REQUERIMIENTO </t>
  </si>
  <si>
    <t>EXPRESADO EN BOLIVIANOS</t>
  </si>
  <si>
    <t>JUSTIFICACIÓN TECNICA DEL GASTO</t>
  </si>
  <si>
    <t>PARTIDA</t>
  </si>
  <si>
    <t xml:space="preserve">DESCRIPCIÓN </t>
  </si>
  <si>
    <t>TOTAL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</si>
  <si>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</si>
  <si>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</si>
  <si>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</si>
  <si>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</si>
  <si>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</si>
  <si>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</si>
  <si>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</si>
  <si>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</si>
  <si>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</si>
  <si>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</si>
  <si>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</si>
  <si>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 xml:space="preserve">TOTAL </t>
  </si>
  <si>
    <t>DICIEMBRE</t>
  </si>
  <si>
    <t>MAYO</t>
  </si>
  <si>
    <t>SEP</t>
  </si>
  <si>
    <t>OCT</t>
  </si>
  <si>
    <t>DIC</t>
  </si>
  <si>
    <t>CARGO</t>
  </si>
  <si>
    <t>PTTO INICIAL</t>
  </si>
  <si>
    <t>PTTO MOD.</t>
  </si>
  <si>
    <t>MEMORIAS DE CALCULO</t>
  </si>
  <si>
    <t xml:space="preserve">ESTACIONALIDAD O PROGRAMACIÓN DEL GASTO ANUAL </t>
  </si>
  <si>
    <t xml:space="preserve">MATRIZ DE SERVICIOS  </t>
  </si>
  <si>
    <t>OBJETIVO DE LA CONSULTORÍA</t>
  </si>
  <si>
    <t>PERFIL DEL CONSULTOR</t>
  </si>
  <si>
    <t>RESULTADO ESPERADO (FINALIDAD)</t>
  </si>
  <si>
    <t>IMPACTO Y/O EFECTO</t>
  </si>
  <si>
    <t>TIEMPO DE DURACION</t>
  </si>
  <si>
    <t>CARGO EQUIVALENTE A LA ESCALA SALARIAL</t>
  </si>
  <si>
    <t xml:space="preserve">Renumeración equivalente a la Escala Salarial </t>
  </si>
  <si>
    <t>CUALITATIVO</t>
  </si>
  <si>
    <t>CUANTITATIVO</t>
  </si>
  <si>
    <t>INICIO</t>
  </si>
  <si>
    <t>FINAL</t>
  </si>
  <si>
    <t>MINISTERIO DE DESARROLLO RURAL Y TIERRAS</t>
  </si>
  <si>
    <t>MATRIZ DE PROYETOS DE INVERSION PUBLICA</t>
  </si>
  <si>
    <t>I. DATOS GENERALES</t>
  </si>
  <si>
    <t xml:space="preserve">NOMBRE DE PROYECTO </t>
  </si>
  <si>
    <t>CODIGO SISIN:</t>
  </si>
  <si>
    <t>II. FECHA DE INICIO Y FINALIZACIÓN DE ETAPA</t>
  </si>
  <si>
    <t>Fecha de Incio:</t>
  </si>
  <si>
    <t>Fecha de Finalización:</t>
  </si>
  <si>
    <t>Área de influencia (Urbano/Rural)</t>
  </si>
  <si>
    <t>III. LOCALIZACIÓN GEOGRÁFICA</t>
  </si>
  <si>
    <t>DEPARTAMENTO</t>
  </si>
  <si>
    <t>MUNICIPIO</t>
  </si>
  <si>
    <t>IV. COSTO POR COMPONENTE</t>
  </si>
  <si>
    <t>COMPONENTES</t>
  </si>
  <si>
    <t>COSTO TOTAL  BS.</t>
  </si>
  <si>
    <t>CONSTRUCCION OBRAS</t>
  </si>
  <si>
    <t xml:space="preserve">SUPERVISION </t>
  </si>
  <si>
    <t>ESTUDIO</t>
  </si>
  <si>
    <t>EQUIPAMIENTO</t>
  </si>
  <si>
    <t xml:space="preserve">MATERIALES Y SUMINISTROS </t>
  </si>
  <si>
    <t>ASISTENCIA TECNICA Y CAPACITACIÒN (PERSONAL EVENTUAL Y/O CONSULTORIAS)</t>
  </si>
  <si>
    <t>GASTOS ADMINISTRATIVOS Y DE OPERACIÓN</t>
  </si>
  <si>
    <t>AUDITORIA</t>
  </si>
  <si>
    <t>V. PROGRAMACION FINANCIERA (mensual) EXPRESADO EN BOLIVIANOS</t>
  </si>
  <si>
    <t>PARTIDA DE GASTO DEL PORYECTO</t>
  </si>
  <si>
    <t>COSTO DEL PROYECTO DESAGREGADO POR PARTIDA DE GASTO</t>
  </si>
  <si>
    <t>EJECUCION ACUMULADA AL 31 DE DIC. 2015</t>
  </si>
  <si>
    <t>SALDO POR EJECUTAR S/ TOTAL DEL PROYECTO POR PARTIDA</t>
  </si>
  <si>
    <t>PROGRAMACION MENSUAL 2016</t>
  </si>
  <si>
    <t>TOTAL PROG. 2016</t>
  </si>
  <si>
    <t>SALDO GESTIONES FUTURAS</t>
  </si>
  <si>
    <t>PPTO APROBADO</t>
  </si>
  <si>
    <t>NOV</t>
  </si>
  <si>
    <t>VI. PROGRAMACION FISICA (En Porcentaje %)</t>
  </si>
  <si>
    <t xml:space="preserve">COMPONENTE </t>
  </si>
  <si>
    <t xml:space="preserve">SALDO POR EJECUTAR </t>
  </si>
  <si>
    <t>PROGRAMACION DE LA GESTION 2016</t>
  </si>
  <si>
    <t xml:space="preserve">ENERO </t>
  </si>
  <si>
    <t xml:space="preserve">JUNIO </t>
  </si>
  <si>
    <t xml:space="preserve">VII. DATOS DEL RESPONSABLE DE PROYECTO </t>
  </si>
  <si>
    <t>Nombre:</t>
  </si>
  <si>
    <t>Cargo:</t>
  </si>
  <si>
    <t>Unidad:</t>
  </si>
  <si>
    <t>C.I.</t>
  </si>
  <si>
    <t>Sello y Firma</t>
  </si>
  <si>
    <t>NOTA: CUANDO SE REQUIERA DE MAS FILAS EN LOS CUADROS, SE DEBERA ADICIONAR LAS MISMAS CONFORME REQUERIMIENTO Y NECESIDAD</t>
  </si>
  <si>
    <t>GASTOS POR CATEGORÍA PROGRAMÁTICA</t>
  </si>
  <si>
    <t>PPTO. REQUERIDO</t>
  </si>
  <si>
    <t>ACTIVIDADES Y FUNCIONES</t>
  </si>
  <si>
    <t>Duración de la Consultoría</t>
  </si>
  <si>
    <t>Número de Casos</t>
  </si>
  <si>
    <t>Denominación</t>
  </si>
  <si>
    <t>Fte. y Org.</t>
  </si>
  <si>
    <t>20 - 220</t>
  </si>
  <si>
    <t xml:space="preserve">REQUERIMIENTO DE PRESUPUESTO DE GASTOS </t>
  </si>
  <si>
    <t>IMPORTE</t>
  </si>
  <si>
    <r>
      <t>NOTA 1:</t>
    </r>
    <r>
      <rPr>
        <sz val="8"/>
        <rFont val="Arial"/>
        <family val="2"/>
      </rPr>
      <t xml:space="preserve"> LA SOLICITUD DE PRESUPUESTO DEBE ESTAR RELACIONADO CON EL REQUERIMIENTO DETERMINADO EN EL POA Y CON ACTUALIZACIÓN DE PRECIOS, SIN CENTAVOS. ADJUNTAR ESTACIONALIDAD DEL GASTO.</t>
    </r>
  </si>
  <si>
    <t xml:space="preserve">PROGRAMACION DEL GASTO  GESTION 2018 - PORYECTO DE INVERSION PUBLICA </t>
  </si>
  <si>
    <t>Costo Unitario</t>
  </si>
  <si>
    <t>Unidad</t>
  </si>
  <si>
    <t>Cantidad</t>
  </si>
  <si>
    <t>Total Bs.</t>
  </si>
  <si>
    <t>Tecnico de apoyo</t>
  </si>
  <si>
    <t>ESCALA SALARIAL</t>
  </si>
  <si>
    <t>COSTO TOTAL DEL CONTRATO</t>
  </si>
  <si>
    <t xml:space="preserve"> PRESUPUESTO GESTIÓN 2019</t>
  </si>
  <si>
    <t>GASTOS DE CONSULTORÍAS DE LÍNEA - GESTIÓN 2019</t>
  </si>
  <si>
    <t>meses</t>
  </si>
  <si>
    <t>Personal eventual</t>
  </si>
  <si>
    <t>Régimen de Corto Plazo (Salud)</t>
  </si>
  <si>
    <t>Prima de Riesgo Profesional Régimen de Largo Plazo</t>
  </si>
  <si>
    <t>Aporte Patronal Fondo Solidario Régimen de Largo Plazo (3%)</t>
  </si>
  <si>
    <t>Aporte Patronal para Vivienda</t>
  </si>
  <si>
    <t>Pasajes al interior del país</t>
  </si>
  <si>
    <t>Viáticos por Viajes al Interior del País.</t>
  </si>
  <si>
    <t>Mantenimiento y Reparación de Vehículos, Maquinaria y Equipos</t>
  </si>
  <si>
    <t>Servicios Manuales</t>
  </si>
  <si>
    <t>Gastos por Refrigerios al personal permanente, eventual y consultores individuales de línea de las Instituciones Públicas.</t>
  </si>
  <si>
    <t>Gastos por Alimentación y Otros Similares</t>
  </si>
  <si>
    <t>Productos Agrícolas, Pecuarios y Forestales</t>
  </si>
  <si>
    <t>Combustibles, Lubricantes y Derivados para consumo</t>
  </si>
  <si>
    <t>Productos Químicos y Farmacéuticos</t>
  </si>
  <si>
    <t>Productos de Minerales no Metálicos y Plásticos</t>
  </si>
  <si>
    <t>Productos Metálicos</t>
  </si>
  <si>
    <t>Herramientas Menores</t>
  </si>
  <si>
    <t>Material de Limpieza e Higiene</t>
  </si>
  <si>
    <t>Útiles y Materiales Eléctricos</t>
  </si>
  <si>
    <t>Equipo Médico y de Laboratorio</t>
  </si>
  <si>
    <t>PARTIDA DE GASTO: 12100 PERSONAL EVENTUAL</t>
  </si>
  <si>
    <t>Especialista fitopatólogo Santa Cruz</t>
  </si>
  <si>
    <t>Mes</t>
  </si>
  <si>
    <t>Especialista responsable de las investigaciones en el manejo y control de la piricularia en el departamento de Santa Cruz</t>
  </si>
  <si>
    <t>Especialista fitomejorador Santa Cruz</t>
  </si>
  <si>
    <t>Especialista responsable del diseño e implementación de las investigaciones en mejoramiento genético en el departamento de Santa Cruz</t>
  </si>
  <si>
    <t>PARTIDA DE GASTO: 13110 "RÉGIMEN DE CORTO PLAZO (SALUD)"</t>
  </si>
  <si>
    <t>Regimen de Corto Plazo (10%)</t>
  </si>
  <si>
    <t>Global</t>
  </si>
  <si>
    <t>Prima de Riesgo Profesional de Largo Plazo (1,71 %)</t>
  </si>
  <si>
    <t>PARTIDA DE GASTO: 13120 "PRIMA DE RIESGO PROFESIONAL DE LARGO PLAZO"</t>
  </si>
  <si>
    <t>Para el pago de la prima de riesgo laboral de largo plazo (1,71 %)</t>
  </si>
  <si>
    <t xml:space="preserve">PARTIDA DE GASTO: 13131 "APORTE PATRONAL SOLIDARIO 3%"
</t>
  </si>
  <si>
    <t>Para el pago del Aporte Patronal Fondo Solidario Régimen de Largo Plazo (3%)</t>
  </si>
  <si>
    <t xml:space="preserve">PARTIDA DE GASTO: 13200 "APORTE PATRONAL PARA VIVIENDA"
</t>
  </si>
  <si>
    <t>Aporte patronal para Vivienda (2%)</t>
  </si>
  <si>
    <t xml:space="preserve">PARTIDA DE GASTO: 22110 "PASAJES AL INTERIOR DEL PAÍS"
</t>
  </si>
  <si>
    <t>Passajes Santa Cruz</t>
  </si>
  <si>
    <t>Passajes Cochabamba</t>
  </si>
  <si>
    <t>Passajes Tarija</t>
  </si>
  <si>
    <t>Passajes Chuhquisaca</t>
  </si>
  <si>
    <t>Pasaje</t>
  </si>
  <si>
    <t xml:space="preserve">Seguimiento, conducción, evaluación de ensayos establecidos en zonas trigueras de Santa Cruz.
Asistencia a reuniones de coordinación  del responsable del proyecto trigo del INIAF.
</t>
  </si>
  <si>
    <t>Seguimiento, conducción, evaluación de ensayos establecidos en zonas trigueras de Cochabamba
Asistencia a reuniones de coordinación  del responsable del proyecto trigo del INIAF.</t>
  </si>
  <si>
    <t>Seguimiento, conducción, evaluación de ensayos establecidos en zonas trigueras de Chuquisaca
Asistencia a reuniones de coordinación  del responsable del proyecto trigo del INIAF.</t>
  </si>
  <si>
    <t>Seguimiento, conducción, evaluación de ensayos establecidos en zonas trigueras de Tarija
Asistencia a reuniones de coordinación  del responsable del proyecto trigo del INIAF.</t>
  </si>
  <si>
    <t xml:space="preserve">PARTIDA DE GASTO: 22210 "VIÁTICOS POR VIAJES AL INTERIOR DEL PAÍS"
</t>
  </si>
  <si>
    <t>Viáticoss Santa Cruz</t>
  </si>
  <si>
    <t>Viáticos Cochabamba</t>
  </si>
  <si>
    <t>Viáticos Tarija</t>
  </si>
  <si>
    <t>Viáticos Chuhquisaca</t>
  </si>
  <si>
    <t>Viático</t>
  </si>
  <si>
    <t xml:space="preserve">PARTIDA DE GASTO: 24120 "MANTENIMIENTO Y REPARACIÓN DE VEHÍCULOS, MAQUINARIA Y EQUIPOS"
</t>
  </si>
  <si>
    <t>Mantenimeinto de vehículos y maquinaria agrícola del proyecto.</t>
  </si>
  <si>
    <t xml:space="preserve">Servicio </t>
  </si>
  <si>
    <t>Especialista fitomejorador Cochabamba</t>
  </si>
  <si>
    <t>Técnicos en investigación</t>
  </si>
  <si>
    <t xml:space="preserve">Contratación de un profesional especialista fitomejorador </t>
  </si>
  <si>
    <t xml:space="preserve">Contratación de un profesional Técnico en Investigación </t>
  </si>
  <si>
    <t xml:space="preserve">PARTIDA DE GASTO: 25900 "SERVICIOS MANUALES"
</t>
  </si>
  <si>
    <t>Servicio Manuales para el mantenimiento de los ensayos en Santa Cruz</t>
  </si>
  <si>
    <t>Servicio Manuales para el mantenimiento de los ensayos en Yacuiba</t>
  </si>
  <si>
    <t>Servicio Manuales para el mantenimiento de los ensayos en Tarija</t>
  </si>
  <si>
    <t>Servicio Manuales para el mantenimiento de los ensayos en Cochabamba</t>
  </si>
  <si>
    <t>Servicio Manuales para el mantenimiento de los ensayos en Chuquisaca</t>
  </si>
  <si>
    <t>Jornal</t>
  </si>
  <si>
    <t>Servicio Manuales para el mantenimiento de los ensayos en parcelas ubicadas en el departamento de Santa Cruz.</t>
  </si>
  <si>
    <t>Servicio Manuales para el mantenimiento de los ensayos ubicados en Yacuiba.</t>
  </si>
  <si>
    <t>Servicio Manuales para el mantenimiento de los ensayos ubicados en el departamento de Tarija.</t>
  </si>
  <si>
    <t xml:space="preserve">Servicio Manuales para el mantenimiento de los ensayos en Cochabamba. </t>
  </si>
  <si>
    <t xml:space="preserve">Servicio Manuales para el mantenimiento de los ensayos en Chuquisaca. </t>
  </si>
  <si>
    <t>Gastos por Alimentación para personal de entidades publicas</t>
  </si>
  <si>
    <t xml:space="preserve">Refrigerio </t>
  </si>
  <si>
    <t>PARTIDA DE GASTO: 31120 "GASPOS POR ALIMENTACIÓN Y OTROS SIMILARES"</t>
  </si>
  <si>
    <t>Refrigerios en eventos de difusión de las nuevas variedades de trigo</t>
  </si>
  <si>
    <t>Para el refrigerio en eventos organizados por el proyecto para productores trigueros</t>
  </si>
  <si>
    <t>PARTIDA DE GASTO: 31300 "PRODUCTOS AGRÍCOLAS PECUARIOS Y FORESTALES"</t>
  </si>
  <si>
    <t>Maderamen para letreros de identificación</t>
  </si>
  <si>
    <t>Pieza</t>
  </si>
  <si>
    <t>Para la identificación de los diferentes ensayos establecidos en la zona de acción del proyecto</t>
  </si>
  <si>
    <t>PARTIDA DE GASTO: 34110 "COMBUSTIBLES, LUBRICANTES Y DERIVADOS PARA CONSUMO"</t>
  </si>
  <si>
    <t>Gasolina para camionetas del proyecto
(4 movilidades del INIAF + 1 movilidad nueva)</t>
  </si>
  <si>
    <t>Litro</t>
  </si>
  <si>
    <t>Adquisicióin de gasolina para las movilidades del proyecto para el trsalado del personal del poryecto a los ensayos establecidos en la zona de intervención del proyecto.</t>
  </si>
  <si>
    <t>PARTIDA DE GASTO: 34200 "PRODUCTOS QUÍMICOS Y FARMACÉUTICOS"</t>
  </si>
  <si>
    <t>Fertilizantes químicos para el manejo y conducción de ensayos y parcelas de multiplicación de semillas</t>
  </si>
  <si>
    <t>Abonos orgánicos para el manejo y conducción de ensayos y parcelas de multiplicación de semillas</t>
  </si>
  <si>
    <t>Fungicidas para el manejo y conducción de ensayos y parcelas de multiplicación de semillas</t>
  </si>
  <si>
    <t>Insecticidas para el manejo y conducción de ensayos y parcelas de multiplicación de semillas</t>
  </si>
  <si>
    <t>Quintal</t>
  </si>
  <si>
    <t>PARTIDA DE GASTO: 34500 "PRODUCTOS DE MINERALES NO METÁLICOS Y PLÁSTICOS"</t>
  </si>
  <si>
    <t>Accesorios de plástico para sistemas de riego</t>
  </si>
  <si>
    <t>Adquicisión para la instalación de sistemas de riego destinados al manejo de ensayos en trigo</t>
  </si>
  <si>
    <t>PARTIDA DE GASTO: 34800 "HERRAMIENTAS MENORES"</t>
  </si>
  <si>
    <t>Palas, picotas, azadones, carretillas y otros similares para ensayos</t>
  </si>
  <si>
    <t xml:space="preserve">Juego </t>
  </si>
  <si>
    <t>PARTIDA DE GASTO: 39100 "MATERIAL DE LIMPIEZA E HIGIENE"</t>
  </si>
  <si>
    <t>Adquisición de material de limpieza a ser utilizados en el laboratorio de calidad y viveros.</t>
  </si>
  <si>
    <t>Material de limpieza en general para el laboratorio de calidad y viveros</t>
  </si>
  <si>
    <t>PARTIDA DE GASTO: 39700 "ÚTILES Y MATERIALES ELÉCTRICOS"</t>
  </si>
  <si>
    <t>Material para el laboratorio de calidad</t>
  </si>
  <si>
    <t xml:space="preserve">Global </t>
  </si>
  <si>
    <t>Adquisición de material electrico a ser utilizados en el laboratorio de calidad.</t>
  </si>
  <si>
    <t>PARTIDA DE GASTO: 43400 "EQUIPO MÉDICO Y DE LABORATORIO"</t>
  </si>
  <si>
    <t>Equipo de laboratorio</t>
  </si>
  <si>
    <t>Adquisición de equipos para el laboratorio de calidad destinados a contribuir a los oibjetivos del proyecto.</t>
  </si>
  <si>
    <t xml:space="preserve">PARTIDA DE GASTO: 31110 "GASTOS POR REFRIGERIOS AL PERSONAL PERMANENTE, EVENTUAL Y CONSULTORES INDIVIDUALES DE LÍNEA DE LAS INSTITUCIONES PÚBLICAS"
</t>
  </si>
  <si>
    <t>PARTIDA DE GASTO: 34600 "PRODUCTOS METÁLICOS"</t>
  </si>
  <si>
    <t>Accesorios de metal para sistemas de riego</t>
  </si>
  <si>
    <t>Adquisición de herramientas menores para el manejo de ensayos establecidos en trigo en la zona de acción del proyecto</t>
  </si>
  <si>
    <t>Diseñar e implementar la estrategia de mejoramiento genético para la obtención de nuevas variedades de trigo con característicaqs de alta productividad y calidad.</t>
  </si>
  <si>
    <t>1.Diseñar al esetrategia de mejoramiento genéticos..
2.Implementar, conducir, evaluar, analizar y reportar resultados de los ensayos establecidos. 
3. Responsable del registro de las variedades generadas con el proyecto ante el RNV.</t>
  </si>
  <si>
    <t>Ing. Agrónomo</t>
  </si>
  <si>
    <t>Sólida estrategia de mejoramiento genético desarrollado</t>
  </si>
  <si>
    <t>Variedades de trigo generadas</t>
  </si>
  <si>
    <t>Contribución al incremento de la productividad del trigo</t>
  </si>
  <si>
    <t>Técnico 1</t>
  </si>
  <si>
    <t>Implementar la estrategia de mejoramiento genético para la obtención de nuevas variedades de trigo con característicaqs de alta productividad y calidad.</t>
  </si>
  <si>
    <t>1.Implementar, conducir, evaluar, analizar y reportar resultados de los ensayos establecidos. 
2. Apoyar en el registro de las variedades generadas con el proyecto ante el RNV.</t>
  </si>
  <si>
    <t>Técnico 2</t>
  </si>
  <si>
    <t>GASTOS DE FUNCIONAMIENTO, PROGRAMAS ESPECIFICOS Y PROYECTOS DE INVERSION PUBLICA
COMPONENTE DE INVESTIGACIÓN</t>
  </si>
  <si>
    <t>Servicios manuales (Consultores Individuales de Línea)</t>
  </si>
  <si>
    <t xml:space="preserve">PARTIDA DE GASTO: 28900 "SERVICIOS MANUALES" (CONSULTORES INDIVIDUALES DE LÍNEA)
</t>
  </si>
  <si>
    <t>Para el pago de seguro a corto plazo (Salud)</t>
  </si>
  <si>
    <t>Para el pago de refrigerios del personal  eventual y consultores del Innovacion y Validacion del proyecto trigo</t>
  </si>
  <si>
    <t>anterior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</si>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</sst>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\ _€_-;\-* #,##0.00\ _€_-;_-* &quot;-&quot;??\ _€_-;_-@_-"/>
    <numFmt numFmtId="165" formatCode="_ * #,##0.00_ ;_ * \-#,##0.00_ ;_ * &quot;-&quot;??_ ;_ @_ "/>
    <numFmt numFmtId="166" formatCode="#,##0.0"/>
    <numFmt numFmtId="167" formatCode="dd\-mm\-yy;@"/>
    <numFmt numFmtId="168" formatCode="_-* #,##0\ _€_-;\-* #,##0\ _€_-;_-* &quot;-&quot;??\ _€_-;_-@_-"/>
    <numFmt numFmtId="169" formatCode="_-* #,##0.0\ _€_-;\-* #,##0.0\ _€_-;_-* &quot;-&quot;??\ _€_-;_-@_-"/>
    <numFmt numFmtId="170" formatCode="#,##0.00_ ;\-#,##0.00\ "/>
    <numFmt numFmtId="171" formatCode="_(* #,##0_);_(* \(#,##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b/>
      <sz val="14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22"/>
      <color rgb="FF000000"/>
      <name val="Calibri"/>
      <family val="2"/>
    </font>
    <font>
      <b/>
      <sz val="22"/>
      <color rgb="FF000000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10"/>
      <color indexed="12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5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6">
    <xf numFmtId="0" fontId="0" fillId="0" borderId="0" xfId="0"/>
    <xf numFmtId="0" fontId="12" fillId="2" borderId="0" xfId="0" applyFont="1" applyFill="1" applyAlignment="1"/>
    <xf numFmtId="0" fontId="0" fillId="2" borderId="0" xfId="0" applyFill="1" applyAlignment="1">
      <alignment horizontal="center"/>
    </xf>
    <xf numFmtId="3" fontId="0" fillId="2" borderId="0" xfId="0" applyNumberFormat="1" applyFill="1" applyAlignment="1"/>
    <xf numFmtId="0" fontId="0" fillId="2" borderId="0" xfId="0" applyFill="1" applyAlignment="1"/>
    <xf numFmtId="0" fontId="20" fillId="0" borderId="0" xfId="4" applyFont="1" applyBorder="1"/>
    <xf numFmtId="0" fontId="21" fillId="0" borderId="0" xfId="4" applyFont="1" applyBorder="1"/>
    <xf numFmtId="0" fontId="22" fillId="0" borderId="0" xfId="4" applyFont="1" applyBorder="1"/>
    <xf numFmtId="0" fontId="23" fillId="0" borderId="0" xfId="4" applyFont="1" applyBorder="1"/>
    <xf numFmtId="0" fontId="24" fillId="7" borderId="0" xfId="4" applyFont="1" applyFill="1" applyBorder="1"/>
    <xf numFmtId="0" fontId="20" fillId="0" borderId="0" xfId="4" applyFont="1" applyBorder="1" applyAlignment="1">
      <alignment horizontal="right"/>
    </xf>
    <xf numFmtId="0" fontId="20" fillId="0" borderId="0" xfId="4" applyFont="1" applyBorder="1" applyAlignment="1">
      <alignment horizontal="left"/>
    </xf>
    <xf numFmtId="167" fontId="20" fillId="0" borderId="0" xfId="4" applyNumberFormat="1" applyFont="1" applyBorder="1"/>
    <xf numFmtId="0" fontId="20" fillId="0" borderId="1" xfId="4" applyFont="1" applyBorder="1"/>
    <xf numFmtId="0" fontId="20" fillId="0" borderId="0" xfId="4" applyFont="1" applyFill="1" applyBorder="1" applyAlignment="1">
      <alignment vertical="center"/>
    </xf>
    <xf numFmtId="0" fontId="20" fillId="0" borderId="0" xfId="4" applyNumberFormat="1" applyFont="1" applyBorder="1"/>
    <xf numFmtId="0" fontId="20" fillId="0" borderId="0" xfId="4" applyFont="1" applyBorder="1" applyAlignment="1">
      <alignment horizontal="left" vertical="center" wrapText="1"/>
    </xf>
    <xf numFmtId="0" fontId="24" fillId="0" borderId="0" xfId="4" applyFont="1" applyBorder="1" applyAlignment="1">
      <alignment horizontal="center"/>
    </xf>
    <xf numFmtId="0" fontId="24" fillId="0" borderId="9" xfId="4" applyFont="1" applyBorder="1"/>
    <xf numFmtId="0" fontId="20" fillId="0" borderId="0" xfId="4" applyFont="1" applyBorder="1" applyAlignment="1">
      <alignment horizontal="center" vertical="center" wrapText="1"/>
    </xf>
    <xf numFmtId="0" fontId="24" fillId="8" borderId="10" xfId="4" applyFont="1" applyFill="1" applyBorder="1" applyAlignment="1">
      <alignment horizontal="center" vertical="center" wrapText="1"/>
    </xf>
    <xf numFmtId="0" fontId="24" fillId="0" borderId="0" xfId="4" applyFont="1" applyBorder="1" applyAlignment="1">
      <alignment horizontal="center" vertical="center" wrapText="1"/>
    </xf>
    <xf numFmtId="4" fontId="20" fillId="0" borderId="11" xfId="4" applyNumberFormat="1" applyFont="1" applyBorder="1" applyAlignment="1"/>
    <xf numFmtId="4" fontId="20" fillId="0" borderId="0" xfId="4" applyNumberFormat="1" applyFont="1" applyBorder="1" applyAlignment="1"/>
    <xf numFmtId="4" fontId="20" fillId="0" borderId="12" xfId="4" applyNumberFormat="1" applyFont="1" applyBorder="1" applyAlignment="1"/>
    <xf numFmtId="4" fontId="20" fillId="0" borderId="13" xfId="4" applyNumberFormat="1" applyFont="1" applyBorder="1" applyAlignment="1"/>
    <xf numFmtId="4" fontId="24" fillId="0" borderId="10" xfId="4" applyNumberFormat="1" applyFont="1" applyBorder="1" applyAlignment="1"/>
    <xf numFmtId="4" fontId="24" fillId="0" borderId="0" xfId="4" applyNumberFormat="1" applyFont="1" applyBorder="1" applyAlignment="1"/>
    <xf numFmtId="0" fontId="24" fillId="8" borderId="14" xfId="4" applyFont="1" applyFill="1" applyBorder="1" applyAlignment="1">
      <alignment horizontal="center" vertical="center" wrapText="1"/>
    </xf>
    <xf numFmtId="0" fontId="24" fillId="9" borderId="14" xfId="4" applyFont="1" applyFill="1" applyBorder="1" applyAlignment="1">
      <alignment horizontal="center" vertical="center" wrapText="1"/>
    </xf>
    <xf numFmtId="0" fontId="20" fillId="0" borderId="11" xfId="4" applyFont="1" applyBorder="1" applyAlignment="1">
      <alignment horizontal="center" vertical="center" wrapText="1"/>
    </xf>
    <xf numFmtId="4" fontId="20" fillId="0" borderId="11" xfId="4" applyNumberFormat="1" applyFont="1" applyBorder="1" applyAlignment="1">
      <alignment horizontal="right" vertical="center" wrapText="1"/>
    </xf>
    <xf numFmtId="4" fontId="20" fillId="0" borderId="11" xfId="4" applyNumberFormat="1" applyFont="1" applyBorder="1" applyAlignment="1">
      <alignment horizontal="right"/>
    </xf>
    <xf numFmtId="4" fontId="24" fillId="0" borderId="11" xfId="4" applyNumberFormat="1" applyFont="1" applyBorder="1" applyAlignment="1">
      <alignment horizontal="right"/>
    </xf>
    <xf numFmtId="4" fontId="24" fillId="0" borderId="11" xfId="8" applyNumberFormat="1" applyFont="1" applyBorder="1" applyAlignment="1">
      <alignment horizontal="right"/>
    </xf>
    <xf numFmtId="0" fontId="20" fillId="0" borderId="12" xfId="4" applyFont="1" applyBorder="1" applyAlignment="1">
      <alignment horizontal="center" vertical="center" wrapText="1"/>
    </xf>
    <xf numFmtId="4" fontId="20" fillId="0" borderId="12" xfId="4" applyNumberFormat="1" applyFont="1" applyBorder="1" applyAlignment="1">
      <alignment horizontal="right" vertical="center" wrapText="1"/>
    </xf>
    <xf numFmtId="4" fontId="20" fillId="0" borderId="12" xfId="4" applyNumberFormat="1" applyFont="1" applyBorder="1" applyAlignment="1">
      <alignment horizontal="right"/>
    </xf>
    <xf numFmtId="4" fontId="24" fillId="0" borderId="12" xfId="4" applyNumberFormat="1" applyFont="1" applyBorder="1" applyAlignment="1">
      <alignment horizontal="right"/>
    </xf>
    <xf numFmtId="4" fontId="24" fillId="0" borderId="12" xfId="8" applyNumberFormat="1" applyFont="1" applyBorder="1" applyAlignment="1">
      <alignment horizontal="right"/>
    </xf>
    <xf numFmtId="4" fontId="25" fillId="0" borderId="12" xfId="4" applyNumberFormat="1" applyFont="1" applyBorder="1" applyAlignment="1">
      <alignment horizontal="right"/>
    </xf>
    <xf numFmtId="0" fontId="20" fillId="0" borderId="14" xfId="4" applyFont="1" applyBorder="1" applyAlignment="1">
      <alignment horizontal="center" vertical="center" wrapText="1"/>
    </xf>
    <xf numFmtId="4" fontId="20" fillId="0" borderId="14" xfId="4" applyNumberFormat="1" applyFont="1" applyBorder="1" applyAlignment="1">
      <alignment horizontal="right" vertical="center" wrapText="1"/>
    </xf>
    <xf numFmtId="4" fontId="25" fillId="0" borderId="14" xfId="4" applyNumberFormat="1" applyFont="1" applyBorder="1" applyAlignment="1">
      <alignment horizontal="right"/>
    </xf>
    <xf numFmtId="4" fontId="24" fillId="0" borderId="14" xfId="4" applyNumberFormat="1" applyFont="1" applyBorder="1" applyAlignment="1">
      <alignment horizontal="right"/>
    </xf>
    <xf numFmtId="4" fontId="24" fillId="0" borderId="14" xfId="8" applyNumberFormat="1" applyFont="1" applyBorder="1" applyAlignment="1">
      <alignment horizontal="right"/>
    </xf>
    <xf numFmtId="4" fontId="20" fillId="0" borderId="14" xfId="4" applyNumberFormat="1" applyFont="1" applyBorder="1" applyAlignment="1">
      <alignment horizontal="right"/>
    </xf>
    <xf numFmtId="4" fontId="24" fillId="8" borderId="14" xfId="4" applyNumberFormat="1" applyFont="1" applyFill="1" applyBorder="1" applyAlignment="1">
      <alignment horizontal="right" vertical="center" wrapText="1"/>
    </xf>
    <xf numFmtId="0" fontId="24" fillId="0" borderId="15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9" fontId="9" fillId="0" borderId="11" xfId="8" applyFont="1" applyBorder="1" applyAlignment="1">
      <alignment horizontal="right"/>
    </xf>
    <xf numFmtId="9" fontId="24" fillId="0" borderId="11" xfId="8" applyFont="1" applyBorder="1" applyAlignment="1">
      <alignment horizontal="right"/>
    </xf>
    <xf numFmtId="9" fontId="24" fillId="0" borderId="12" xfId="8" applyFont="1" applyBorder="1" applyAlignment="1">
      <alignment horizontal="right"/>
    </xf>
    <xf numFmtId="9" fontId="24" fillId="0" borderId="14" xfId="8" applyFont="1" applyBorder="1" applyAlignment="1">
      <alignment horizontal="right"/>
    </xf>
    <xf numFmtId="9" fontId="24" fillId="8" borderId="14" xfId="8" applyFont="1" applyFill="1" applyBorder="1" applyAlignment="1">
      <alignment horizontal="right" vertical="center" wrapText="1"/>
    </xf>
    <xf numFmtId="0" fontId="20" fillId="9" borderId="0" xfId="4" applyFont="1" applyFill="1" applyBorder="1" applyAlignment="1">
      <alignment horizontal="center" vertical="center" wrapText="1"/>
    </xf>
    <xf numFmtId="0" fontId="20" fillId="9" borderId="0" xfId="4" applyFont="1" applyFill="1" applyBorder="1" applyAlignment="1">
      <alignment horizontal="left"/>
    </xf>
    <xf numFmtId="9" fontId="24" fillId="9" borderId="0" xfId="8" applyFont="1" applyFill="1" applyBorder="1" applyAlignment="1">
      <alignment horizontal="right"/>
    </xf>
    <xf numFmtId="9" fontId="24" fillId="9" borderId="0" xfId="8" applyFont="1" applyFill="1" applyBorder="1" applyAlignment="1">
      <alignment horizontal="center"/>
    </xf>
    <xf numFmtId="0" fontId="24" fillId="0" borderId="1" xfId="4" applyFont="1" applyBorder="1"/>
    <xf numFmtId="0" fontId="24" fillId="0" borderId="4" xfId="4" applyFont="1" applyBorder="1"/>
    <xf numFmtId="0" fontId="20" fillId="0" borderId="16" xfId="4" applyFont="1" applyBorder="1" applyAlignment="1">
      <alignment horizontal="center"/>
    </xf>
    <xf numFmtId="0" fontId="24" fillId="0" borderId="0" xfId="4" applyFont="1" applyBorder="1"/>
    <xf numFmtId="0" fontId="24" fillId="0" borderId="17" xfId="4" applyFont="1" applyBorder="1"/>
    <xf numFmtId="0" fontId="20" fillId="0" borderId="0" xfId="4" applyFont="1" applyBorder="1" applyAlignment="1">
      <alignment horizontal="center"/>
    </xf>
    <xf numFmtId="0" fontId="9" fillId="9" borderId="0" xfId="3" applyFont="1" applyFill="1" applyBorder="1" applyAlignment="1"/>
    <xf numFmtId="0" fontId="9" fillId="9" borderId="0" xfId="3" applyFont="1" applyFill="1" applyBorder="1" applyAlignment="1">
      <alignment horizontal="center"/>
    </xf>
    <xf numFmtId="3" fontId="9" fillId="9" borderId="0" xfId="3" applyNumberFormat="1" applyFont="1" applyFill="1" applyBorder="1" applyAlignment="1"/>
    <xf numFmtId="0" fontId="3" fillId="9" borderId="0" xfId="3" applyFont="1" applyFill="1" applyBorder="1" applyAlignment="1">
      <alignment vertical="center" wrapText="1"/>
    </xf>
    <xf numFmtId="0" fontId="3" fillId="9" borderId="5" xfId="3" applyFont="1" applyFill="1" applyBorder="1" applyAlignment="1">
      <alignment horizontal="center" vertical="center" wrapText="1"/>
    </xf>
    <xf numFmtId="3" fontId="3" fillId="9" borderId="0" xfId="3" applyNumberFormat="1" applyFont="1" applyFill="1" applyBorder="1" applyAlignment="1">
      <alignment vertical="center" wrapText="1"/>
    </xf>
    <xf numFmtId="0" fontId="3" fillId="9" borderId="17" xfId="3" applyFont="1" applyFill="1" applyBorder="1" applyAlignment="1">
      <alignment vertical="center" wrapText="1"/>
    </xf>
    <xf numFmtId="0" fontId="3" fillId="9" borderId="3" xfId="3" applyFont="1" applyFill="1" applyBorder="1" applyAlignment="1">
      <alignment vertical="center" wrapText="1"/>
    </xf>
    <xf numFmtId="3" fontId="3" fillId="0" borderId="5" xfId="0" applyNumberFormat="1" applyFont="1" applyBorder="1"/>
    <xf numFmtId="0" fontId="3" fillId="0" borderId="0" xfId="0" applyFont="1"/>
    <xf numFmtId="0" fontId="5" fillId="3" borderId="2" xfId="0" applyFont="1" applyFill="1" applyBorder="1" applyAlignment="1">
      <alignment horizontal="center"/>
    </xf>
    <xf numFmtId="3" fontId="3" fillId="0" borderId="0" xfId="0" applyNumberFormat="1" applyFont="1"/>
    <xf numFmtId="3" fontId="5" fillId="4" borderId="1" xfId="0" applyNumberFormat="1" applyFont="1" applyFill="1" applyBorder="1"/>
    <xf numFmtId="0" fontId="0" fillId="0" borderId="0" xfId="0" applyBorder="1"/>
    <xf numFmtId="49" fontId="4" fillId="6" borderId="0" xfId="0" applyNumberFormat="1" applyFont="1" applyFill="1" applyAlignment="1"/>
    <xf numFmtId="0" fontId="0" fillId="6" borderId="0" xfId="0" applyFill="1"/>
    <xf numFmtId="0" fontId="6" fillId="6" borderId="6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3" fontId="6" fillId="6" borderId="4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wrapText="1"/>
    </xf>
    <xf numFmtId="0" fontId="8" fillId="9" borderId="3" xfId="3" applyFont="1" applyFill="1" applyBorder="1" applyAlignment="1">
      <alignment horizontal="center" vertical="center" wrapText="1"/>
    </xf>
    <xf numFmtId="0" fontId="9" fillId="0" borderId="0" xfId="3" applyFont="1" applyBorder="1" applyAlignment="1"/>
    <xf numFmtId="0" fontId="9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9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14" fontId="9" fillId="9" borderId="0" xfId="3" applyNumberFormat="1" applyFont="1" applyFill="1" applyBorder="1" applyAlignment="1"/>
    <xf numFmtId="2" fontId="9" fillId="9" borderId="0" xfId="3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168" fontId="30" fillId="0" borderId="6" xfId="9" applyNumberFormat="1" applyFont="1" applyFill="1" applyBorder="1" applyAlignment="1">
      <alignment horizontal="right" vertical="center"/>
    </xf>
    <xf numFmtId="168" fontId="7" fillId="0" borderId="1" xfId="9" applyNumberFormat="1" applyFont="1" applyBorder="1" applyAlignment="1">
      <alignment horizontal="center" vertical="center"/>
    </xf>
    <xf numFmtId="0" fontId="2" fillId="10" borderId="1" xfId="3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8" fontId="0" fillId="0" borderId="0" xfId="9" applyNumberFormat="1" applyFont="1" applyFill="1"/>
    <xf numFmtId="168" fontId="30" fillId="0" borderId="5" xfId="9" applyNumberFormat="1" applyFont="1" applyBorder="1" applyAlignment="1">
      <alignment vertical="center"/>
    </xf>
    <xf numFmtId="168" fontId="30" fillId="0" borderId="5" xfId="9" applyNumberFormat="1" applyFont="1" applyBorder="1" applyAlignment="1">
      <alignment horizontal="center" vertical="center"/>
    </xf>
    <xf numFmtId="168" fontId="31" fillId="0" borderId="5" xfId="9" applyNumberFormat="1" applyFont="1" applyBorder="1" applyAlignment="1">
      <alignment vertical="center"/>
    </xf>
    <xf numFmtId="168" fontId="30" fillId="0" borderId="8" xfId="9" applyNumberFormat="1" applyFont="1" applyBorder="1" applyAlignment="1">
      <alignment vertical="center"/>
    </xf>
    <xf numFmtId="168" fontId="30" fillId="0" borderId="8" xfId="9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vertical="center"/>
    </xf>
    <xf numFmtId="168" fontId="5" fillId="4" borderId="1" xfId="9" applyNumberFormat="1" applyFont="1" applyFill="1" applyBorder="1" applyAlignment="1">
      <alignment vertical="center"/>
    </xf>
    <xf numFmtId="0" fontId="16" fillId="9" borderId="1" xfId="3" applyFont="1" applyFill="1" applyBorder="1" applyAlignment="1">
      <alignment vertical="center" wrapText="1"/>
    </xf>
    <xf numFmtId="0" fontId="16" fillId="0" borderId="1" xfId="3" applyNumberFormat="1" applyFont="1" applyFill="1" applyBorder="1" applyAlignment="1">
      <alignment horizontal="left" vertical="center" wrapText="1"/>
    </xf>
    <xf numFmtId="14" fontId="16" fillId="9" borderId="1" xfId="3" applyNumberFormat="1" applyFont="1" applyFill="1" applyBorder="1" applyAlignment="1">
      <alignment horizontal="center" vertical="center" wrapText="1"/>
    </xf>
    <xf numFmtId="166" fontId="16" fillId="9" borderId="1" xfId="3" applyNumberFormat="1" applyFont="1" applyFill="1" applyBorder="1" applyAlignment="1">
      <alignment horizontal="center" vertical="center" wrapText="1"/>
    </xf>
    <xf numFmtId="0" fontId="16" fillId="9" borderId="1" xfId="3" applyFont="1" applyFill="1" applyBorder="1" applyAlignment="1">
      <alignment horizontal="center" vertical="center" wrapText="1"/>
    </xf>
    <xf numFmtId="3" fontId="16" fillId="9" borderId="1" xfId="3" applyNumberFormat="1" applyFont="1" applyFill="1" applyBorder="1" applyAlignment="1">
      <alignment vertical="center" wrapText="1"/>
    </xf>
    <xf numFmtId="3" fontId="6" fillId="6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justify"/>
    </xf>
    <xf numFmtId="3" fontId="35" fillId="0" borderId="0" xfId="0" applyNumberFormat="1" applyFont="1" applyBorder="1" applyAlignment="1">
      <alignment horizontal="right"/>
    </xf>
    <xf numFmtId="0" fontId="35" fillId="0" borderId="1" xfId="0" applyFont="1" applyBorder="1" applyAlignment="1">
      <alignment horizontal="right"/>
    </xf>
    <xf numFmtId="0" fontId="35" fillId="0" borderId="1" xfId="0" applyFont="1" applyBorder="1"/>
    <xf numFmtId="3" fontId="35" fillId="0" borderId="1" xfId="0" applyNumberFormat="1" applyFont="1" applyBorder="1" applyAlignment="1">
      <alignment horizontal="right"/>
    </xf>
    <xf numFmtId="0" fontId="35" fillId="0" borderId="1" xfId="0" applyFont="1" applyFill="1" applyBorder="1" applyAlignment="1">
      <alignment horizontal="right"/>
    </xf>
    <xf numFmtId="0" fontId="35" fillId="0" borderId="1" xfId="0" applyFont="1" applyFill="1" applyBorder="1" applyAlignment="1">
      <alignment horizontal="justify"/>
    </xf>
    <xf numFmtId="3" fontId="35" fillId="0" borderId="1" xfId="0" applyNumberFormat="1" applyFont="1" applyFill="1" applyBorder="1" applyAlignment="1">
      <alignment horizontal="right"/>
    </xf>
    <xf numFmtId="0" fontId="35" fillId="0" borderId="1" xfId="0" applyFont="1" applyBorder="1" applyAlignment="1">
      <alignment horizontal="justify"/>
    </xf>
    <xf numFmtId="3" fontId="36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170" fontId="34" fillId="6" borderId="1" xfId="11" applyNumberFormat="1" applyFont="1" applyFill="1" applyBorder="1" applyAlignment="1">
      <alignment horizontal="center" vertical="center" wrapText="1"/>
    </xf>
    <xf numFmtId="164" fontId="7" fillId="0" borderId="1" xfId="9" applyNumberFormat="1" applyFont="1" applyBorder="1" applyAlignment="1">
      <alignment horizontal="center" vertical="center"/>
    </xf>
    <xf numFmtId="164" fontId="2" fillId="4" borderId="1" xfId="9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164" fontId="16" fillId="0" borderId="1" xfId="11" applyFont="1" applyBorder="1" applyAlignment="1">
      <alignment horizontal="center" vertical="center"/>
    </xf>
    <xf numFmtId="164" fontId="16" fillId="0" borderId="8" xfId="11" applyFont="1" applyBorder="1" applyAlignment="1">
      <alignment horizontal="center" vertical="center"/>
    </xf>
    <xf numFmtId="164" fontId="16" fillId="0" borderId="1" xfId="11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6" fillId="0" borderId="1" xfId="1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 wrapText="1"/>
    </xf>
    <xf numFmtId="164" fontId="9" fillId="0" borderId="1" xfId="1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9" applyFont="1" applyBorder="1" applyAlignment="1">
      <alignment horizontal="center" vertical="center"/>
    </xf>
    <xf numFmtId="164" fontId="2" fillId="0" borderId="0" xfId="9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30" fillId="0" borderId="8" xfId="0" applyFont="1" applyBorder="1" applyAlignment="1">
      <alignment vertical="center" wrapText="1"/>
    </xf>
    <xf numFmtId="169" fontId="3" fillId="0" borderId="0" xfId="9" applyNumberFormat="1" applyFont="1" applyAlignment="1">
      <alignment vertical="center"/>
    </xf>
    <xf numFmtId="0" fontId="16" fillId="9" borderId="0" xfId="3" applyFont="1" applyFill="1" applyBorder="1" applyAlignment="1">
      <alignment vertical="center" wrapText="1"/>
    </xf>
    <xf numFmtId="171" fontId="38" fillId="6" borderId="1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/>
    </xf>
    <xf numFmtId="0" fontId="37" fillId="6" borderId="0" xfId="0" applyFont="1" applyFill="1" applyBorder="1" applyAlignment="1">
      <alignment horizontal="center" wrapText="1"/>
    </xf>
    <xf numFmtId="0" fontId="14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9" fillId="0" borderId="19" xfId="9" applyNumberFormat="1" applyFont="1" applyBorder="1" applyAlignment="1">
      <alignment horizontal="center" vertical="center"/>
    </xf>
    <xf numFmtId="164" fontId="9" fillId="0" borderId="2" xfId="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9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8" fontId="9" fillId="0" borderId="19" xfId="9" applyNumberFormat="1" applyFont="1" applyBorder="1" applyAlignment="1">
      <alignment horizontal="center" vertical="center"/>
    </xf>
    <xf numFmtId="168" fontId="9" fillId="0" borderId="2" xfId="9" applyNumberFormat="1" applyFont="1" applyBorder="1" applyAlignment="1">
      <alignment horizontal="center" vertical="center"/>
    </xf>
    <xf numFmtId="168" fontId="9" fillId="0" borderId="1" xfId="9" applyNumberFormat="1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0" fillId="0" borderId="19" xfId="4" applyNumberFormat="1" applyFont="1" applyBorder="1" applyAlignment="1">
      <alignment horizontal="center"/>
    </xf>
    <xf numFmtId="0" fontId="20" fillId="0" borderId="2" xfId="4" applyNumberFormat="1" applyFont="1" applyBorder="1" applyAlignment="1">
      <alignment horizontal="center"/>
    </xf>
    <xf numFmtId="0" fontId="27" fillId="0" borderId="0" xfId="4" applyFont="1" applyBorder="1" applyAlignment="1">
      <alignment horizontal="center"/>
    </xf>
    <xf numFmtId="0" fontId="28" fillId="0" borderId="0" xfId="4" applyFont="1" applyBorder="1" applyAlignment="1">
      <alignment horizontal="center"/>
    </xf>
    <xf numFmtId="0" fontId="20" fillId="0" borderId="19" xfId="4" applyFont="1" applyBorder="1" applyAlignment="1">
      <alignment horizontal="left"/>
    </xf>
    <xf numFmtId="0" fontId="20" fillId="0" borderId="2" xfId="4" applyFont="1" applyBorder="1" applyAlignment="1">
      <alignment horizontal="left"/>
    </xf>
    <xf numFmtId="167" fontId="20" fillId="0" borderId="19" xfId="4" applyNumberFormat="1" applyFont="1" applyBorder="1" applyAlignment="1">
      <alignment horizontal="center"/>
    </xf>
    <xf numFmtId="167" fontId="20" fillId="0" borderId="2" xfId="4" applyNumberFormat="1" applyFont="1" applyBorder="1" applyAlignment="1">
      <alignment horizontal="center"/>
    </xf>
    <xf numFmtId="0" fontId="24" fillId="8" borderId="25" xfId="4" applyFont="1" applyFill="1" applyBorder="1" applyAlignment="1">
      <alignment horizontal="center"/>
    </xf>
    <xf numFmtId="0" fontId="24" fillId="8" borderId="26" xfId="4" applyFont="1" applyFill="1" applyBorder="1" applyAlignment="1">
      <alignment horizont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4" fillId="0" borderId="21" xfId="4" applyFont="1" applyBorder="1" applyAlignment="1">
      <alignment horizontal="left"/>
    </xf>
    <xf numFmtId="0" fontId="24" fillId="0" borderId="37" xfId="4" applyFont="1" applyBorder="1" applyAlignment="1">
      <alignment horizontal="left"/>
    </xf>
    <xf numFmtId="0" fontId="24" fillId="0" borderId="22" xfId="4" applyFont="1" applyBorder="1" applyAlignment="1">
      <alignment horizontal="left"/>
    </xf>
    <xf numFmtId="0" fontId="24" fillId="0" borderId="23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8" borderId="25" xfId="4" applyFont="1" applyFill="1" applyBorder="1" applyAlignment="1">
      <alignment horizontal="center" vertical="center" wrapText="1"/>
    </xf>
    <xf numFmtId="0" fontId="24" fillId="8" borderId="29" xfId="4" applyFont="1" applyFill="1" applyBorder="1" applyAlignment="1">
      <alignment horizontal="center" vertical="center" wrapText="1"/>
    </xf>
    <xf numFmtId="0" fontId="24" fillId="8" borderId="26" xfId="4" applyFont="1" applyFill="1" applyBorder="1" applyAlignment="1">
      <alignment horizontal="center" vertical="center" wrapText="1"/>
    </xf>
    <xf numFmtId="0" fontId="24" fillId="0" borderId="32" xfId="4" applyFont="1" applyBorder="1" applyAlignment="1">
      <alignment horizontal="left"/>
    </xf>
    <xf numFmtId="0" fontId="24" fillId="0" borderId="38" xfId="4" applyFont="1" applyBorder="1" applyAlignment="1">
      <alignment horizontal="left"/>
    </xf>
    <xf numFmtId="0" fontId="24" fillId="0" borderId="33" xfId="4" applyFont="1" applyBorder="1" applyAlignment="1">
      <alignment horizontal="left"/>
    </xf>
    <xf numFmtId="0" fontId="26" fillId="0" borderId="21" xfId="4" applyFont="1" applyBorder="1" applyAlignment="1">
      <alignment horizontal="left"/>
    </xf>
    <xf numFmtId="0" fontId="26" fillId="0" borderId="37" xfId="4" applyFont="1" applyBorder="1" applyAlignment="1">
      <alignment horizontal="left"/>
    </xf>
    <xf numFmtId="0" fontId="26" fillId="0" borderId="22" xfId="4" applyFont="1" applyBorder="1" applyAlignment="1">
      <alignment horizontal="left"/>
    </xf>
    <xf numFmtId="0" fontId="24" fillId="0" borderId="34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24" fillId="0" borderId="15" xfId="4" applyFont="1" applyBorder="1" applyAlignment="1">
      <alignment horizontal="left"/>
    </xf>
    <xf numFmtId="0" fontId="24" fillId="0" borderId="25" xfId="4" applyFont="1" applyBorder="1" applyAlignment="1">
      <alignment horizontal="center"/>
    </xf>
    <xf numFmtId="0" fontId="24" fillId="0" borderId="29" xfId="4" applyFont="1" applyBorder="1" applyAlignment="1">
      <alignment horizontal="center"/>
    </xf>
    <xf numFmtId="0" fontId="24" fillId="0" borderId="26" xfId="4" applyFont="1" applyBorder="1" applyAlignment="1">
      <alignment horizontal="center"/>
    </xf>
    <xf numFmtId="0" fontId="24" fillId="8" borderId="32" xfId="4" applyFont="1" applyFill="1" applyBorder="1" applyAlignment="1">
      <alignment horizontal="center" vertical="center" wrapText="1"/>
    </xf>
    <xf numFmtId="0" fontId="24" fillId="8" borderId="34" xfId="4" applyFont="1" applyFill="1" applyBorder="1" applyAlignment="1">
      <alignment horizontal="center" vertical="center" wrapText="1"/>
    </xf>
    <xf numFmtId="0" fontId="24" fillId="8" borderId="11" xfId="4" applyFont="1" applyFill="1" applyBorder="1" applyAlignment="1">
      <alignment horizontal="center" vertical="center" wrapText="1"/>
    </xf>
    <xf numFmtId="0" fontId="24" fillId="8" borderId="14" xfId="4" applyFont="1" applyFill="1" applyBorder="1" applyAlignment="1">
      <alignment horizontal="center" vertical="center" wrapText="1"/>
    </xf>
    <xf numFmtId="0" fontId="24" fillId="0" borderId="21" xfId="4" applyFont="1" applyBorder="1" applyAlignment="1">
      <alignment horizontal="left" wrapText="1"/>
    </xf>
    <xf numFmtId="0" fontId="24" fillId="0" borderId="22" xfId="4" applyFont="1" applyBorder="1" applyAlignment="1">
      <alignment horizontal="left" wrapText="1"/>
    </xf>
    <xf numFmtId="0" fontId="24" fillId="8" borderId="29" xfId="4" applyFont="1" applyFill="1" applyBorder="1" applyAlignment="1">
      <alignment horizontal="center"/>
    </xf>
    <xf numFmtId="0" fontId="24" fillId="8" borderId="30" xfId="4" applyFont="1" applyFill="1" applyBorder="1" applyAlignment="1">
      <alignment horizontal="center" vertical="center" wrapText="1"/>
    </xf>
    <xf numFmtId="0" fontId="24" fillId="8" borderId="31" xfId="4" applyFont="1" applyFill="1" applyBorder="1" applyAlignment="1">
      <alignment horizontal="center" vertical="center" wrapText="1"/>
    </xf>
    <xf numFmtId="0" fontId="24" fillId="8" borderId="33" xfId="4" applyFont="1" applyFill="1" applyBorder="1" applyAlignment="1">
      <alignment horizontal="center" vertical="center" wrapText="1"/>
    </xf>
    <xf numFmtId="0" fontId="24" fillId="8" borderId="15" xfId="4" applyFont="1" applyFill="1" applyBorder="1" applyAlignment="1">
      <alignment horizontal="center" vertical="center" wrapText="1"/>
    </xf>
    <xf numFmtId="0" fontId="24" fillId="8" borderId="35" xfId="4" applyFont="1" applyFill="1" applyBorder="1" applyAlignment="1">
      <alignment horizontal="center"/>
    </xf>
    <xf numFmtId="0" fontId="24" fillId="8" borderId="16" xfId="4" applyFont="1" applyFill="1" applyBorder="1" applyAlignment="1">
      <alignment horizontal="center"/>
    </xf>
    <xf numFmtId="0" fontId="24" fillId="8" borderId="36" xfId="4" applyFont="1" applyFill="1" applyBorder="1" applyAlignment="1">
      <alignment horizontal="center"/>
    </xf>
    <xf numFmtId="0" fontId="24" fillId="0" borderId="27" xfId="4" applyFont="1" applyBorder="1" applyAlignment="1">
      <alignment horizontal="left"/>
    </xf>
    <xf numFmtId="0" fontId="24" fillId="0" borderId="28" xfId="4" applyFont="1" applyBorder="1" applyAlignment="1">
      <alignment horizontal="left"/>
    </xf>
    <xf numFmtId="0" fontId="24" fillId="0" borderId="19" xfId="4" applyFont="1" applyBorder="1" applyAlignment="1">
      <alignment horizontal="center"/>
    </xf>
    <xf numFmtId="0" fontId="24" fillId="0" borderId="16" xfId="4" applyFont="1" applyBorder="1" applyAlignment="1">
      <alignment horizontal="center"/>
    </xf>
    <xf numFmtId="0" fontId="24" fillId="0" borderId="2" xfId="4" applyFont="1" applyBorder="1" applyAlignment="1">
      <alignment horizontal="center"/>
    </xf>
    <xf numFmtId="0" fontId="20" fillId="0" borderId="1" xfId="4" applyFont="1" applyBorder="1" applyAlignment="1">
      <alignment horizontal="center"/>
    </xf>
    <xf numFmtId="0" fontId="24" fillId="0" borderId="23" xfId="4" applyFont="1" applyBorder="1" applyAlignment="1">
      <alignment horizontal="left"/>
    </xf>
    <xf numFmtId="0" fontId="24" fillId="0" borderId="24" xfId="4" applyFont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33" fillId="10" borderId="1" xfId="3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/>
    </xf>
    <xf numFmtId="0" fontId="2" fillId="10" borderId="1" xfId="3" applyFont="1" applyFill="1" applyBorder="1" applyAlignment="1">
      <alignment horizontal="center" vertical="center" wrapText="1"/>
    </xf>
    <xf numFmtId="0" fontId="9" fillId="11" borderId="1" xfId="3" applyFont="1" applyFill="1" applyBorder="1" applyAlignment="1"/>
    <xf numFmtId="3" fontId="5" fillId="10" borderId="1" xfId="3" applyNumberFormat="1" applyFont="1" applyFill="1" applyBorder="1" applyAlignment="1">
      <alignment horizontal="center" vertical="center" wrapText="1"/>
    </xf>
    <xf numFmtId="0" fontId="3" fillId="11" borderId="1" xfId="3" applyFont="1" applyFill="1" applyBorder="1" applyAlignment="1"/>
    <xf numFmtId="0" fontId="35" fillId="0" borderId="1" xfId="0" applyFont="1" applyBorder="1" applyAlignment="1">
      <alignment horizontal="right" vertical="center"/>
    </xf>
  </cellXfs>
  <cellStyles count="12">
    <cellStyle name="Millares" xfId="9" builtinId="3"/>
    <cellStyle name="Millares 10 2" xfId="11"/>
    <cellStyle name="Millares 17" xfId="10"/>
    <cellStyle name="Millares 2" xfId="1"/>
    <cellStyle name="Millares 3" xfId="2"/>
    <cellStyle name="Normal" xfId="0" builtinId="0"/>
    <cellStyle name="Normal 2" xfId="3"/>
    <cellStyle name="Normal 3" xfId="4"/>
    <cellStyle name="Normal 4" xfId="5"/>
    <cellStyle name="Normal 6" xfId="6"/>
    <cellStyle name="Porcentaje 2" xfId="7"/>
    <cellStyle name="Porcentual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69565</xdr:colOff>
      <xdr:row>1</xdr:row>
      <xdr:rowOff>542926</xdr:rowOff>
    </xdr:to>
    <xdr:pic>
      <xdr:nvPicPr>
        <xdr:cNvPr id="16399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"/>
          <a:ext cx="83156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3439583</xdr:colOff>
      <xdr:row>0</xdr:row>
      <xdr:rowOff>74083</xdr:rowOff>
    </xdr:from>
    <xdr:to>
      <xdr:col>3</xdr:col>
      <xdr:colOff>822325</xdr:colOff>
      <xdr:row>1</xdr:row>
      <xdr:rowOff>505883</xdr:rowOff>
    </xdr:to>
    <xdr:pic>
      <xdr:nvPicPr>
        <xdr:cNvPr id="4" name="18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7" r="6451"/>
        <a:stretch/>
      </xdr:blipFill>
      <xdr:spPr bwMode="auto">
        <a:xfrm>
          <a:off x="4519083" y="74083"/>
          <a:ext cx="1743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409576</xdr:colOff>
      <xdr:row>0</xdr:row>
      <xdr:rowOff>0</xdr:rowOff>
    </xdr:from>
    <xdr:to>
      <xdr:col>0</xdr:col>
      <xdr:colOff>1252378</xdr:colOff>
      <xdr:row>3</xdr:row>
      <xdr:rowOff>95250</xdr:rowOff>
    </xdr:to>
    <xdr:pic>
      <xdr:nvPicPr>
        <xdr:cNvPr id="9263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0"/>
          <a:ext cx="842802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609600</xdr:colOff>
      <xdr:row>0</xdr:row>
      <xdr:rowOff>76200</xdr:rowOff>
    </xdr:from>
    <xdr:to>
      <xdr:col>8</xdr:col>
      <xdr:colOff>1314450</xdr:colOff>
      <xdr:row>3</xdr:row>
      <xdr:rowOff>47625</xdr:rowOff>
    </xdr:to>
    <xdr:pic>
      <xdr:nvPicPr>
        <xdr:cNvPr id="5" name="18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7" r="6451"/>
        <a:stretch/>
      </xdr:blipFill>
      <xdr:spPr bwMode="auto">
        <a:xfrm>
          <a:off x="7553325" y="76200"/>
          <a:ext cx="1743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95250</xdr:rowOff>
    </xdr:from>
    <xdr:to>
      <xdr:col>1</xdr:col>
      <xdr:colOff>171451</xdr:colOff>
      <xdr:row>4</xdr:row>
      <xdr:rowOff>56969</xdr:rowOff>
    </xdr:to>
    <xdr:pic>
      <xdr:nvPicPr>
        <xdr:cNvPr id="8239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0"/>
          <a:ext cx="876300" cy="742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304800</xdr:colOff>
      <xdr:row>0</xdr:row>
      <xdr:rowOff>85725</xdr:rowOff>
    </xdr:from>
    <xdr:to>
      <xdr:col>16</xdr:col>
      <xdr:colOff>276225</xdr:colOff>
      <xdr:row>3</xdr:row>
      <xdr:rowOff>95250</xdr:rowOff>
    </xdr:to>
    <xdr:pic>
      <xdr:nvPicPr>
        <xdr:cNvPr id="4" name="18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7" r="6451"/>
        <a:stretch/>
      </xdr:blipFill>
      <xdr:spPr bwMode="auto">
        <a:xfrm>
          <a:off x="10191750" y="85725"/>
          <a:ext cx="1743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847725</xdr:colOff>
      <xdr:row>3</xdr:row>
      <xdr:rowOff>133350</xdr:rowOff>
    </xdr:to>
    <xdr:pic>
      <xdr:nvPicPr>
        <xdr:cNvPr id="12327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847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133350</xdr:colOff>
      <xdr:row>0</xdr:row>
      <xdr:rowOff>47625</xdr:rowOff>
    </xdr:from>
    <xdr:to>
      <xdr:col>19</xdr:col>
      <xdr:colOff>704850</xdr:colOff>
      <xdr:row>4</xdr:row>
      <xdr:rowOff>190500</xdr:rowOff>
    </xdr:to>
    <xdr:pic>
      <xdr:nvPicPr>
        <xdr:cNvPr id="12328" name="2 Imagen" descr="LOGO MDRy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9525" y="47625"/>
          <a:ext cx="2333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47626</xdr:rowOff>
    </xdr:from>
    <xdr:to>
      <xdr:col>0</xdr:col>
      <xdr:colOff>832742</xdr:colOff>
      <xdr:row>3</xdr:row>
      <xdr:rowOff>114301</xdr:rowOff>
    </xdr:to>
    <xdr:pic>
      <xdr:nvPicPr>
        <xdr:cNvPr id="13341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6"/>
          <a:ext cx="65176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1</xdr:row>
      <xdr:rowOff>76200</xdr:rowOff>
    </xdr:from>
    <xdr:to>
      <xdr:col>15</xdr:col>
      <xdr:colOff>790575</xdr:colOff>
      <xdr:row>5</xdr:row>
      <xdr:rowOff>19050</xdr:rowOff>
    </xdr:to>
    <xdr:pic>
      <xdr:nvPicPr>
        <xdr:cNvPr id="4" name="18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7" r="6451"/>
        <a:stretch/>
      </xdr:blipFill>
      <xdr:spPr bwMode="auto">
        <a:xfrm>
          <a:off x="11972925" y="238125"/>
          <a:ext cx="1743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47626</xdr:rowOff>
    </xdr:from>
    <xdr:to>
      <xdr:col>0</xdr:col>
      <xdr:colOff>832742</xdr:colOff>
      <xdr:row>3</xdr:row>
      <xdr:rowOff>114301</xdr:rowOff>
    </xdr:to>
    <xdr:pic>
      <xdr:nvPicPr>
        <xdr:cNvPr id="5" name="1 Imagen" descr="escud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6"/>
          <a:ext cx="651767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1</xdr:row>
      <xdr:rowOff>76200</xdr:rowOff>
    </xdr:from>
    <xdr:to>
      <xdr:col>15</xdr:col>
      <xdr:colOff>790575</xdr:colOff>
      <xdr:row>5</xdr:row>
      <xdr:rowOff>19050</xdr:rowOff>
    </xdr:to>
    <xdr:pic>
      <xdr:nvPicPr>
        <xdr:cNvPr id="6" name="18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7" r="6451"/>
        <a:stretch/>
      </xdr:blipFill>
      <xdr:spPr bwMode="auto">
        <a:xfrm>
          <a:off x="12392025" y="238125"/>
          <a:ext cx="174307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3"/>
  <sheetViews>
    <sheetView zoomScale="90" zoomScaleNormal="90" workbookViewId="0">
      <selection activeCell="B31" sqref="B31:C31"/>
    </sheetView>
  </sheetViews>
  <sheetFormatPr baseColWidth="10" defaultRowHeight="12.75" x14ac:dyDescent="0.2"/>
  <cols>
    <col min="1" max="1" width="4.7109375" customWidth="1"/>
    <col min="3" max="3" width="65.42578125" customWidth="1"/>
    <col min="4" max="4" width="17.5703125" customWidth="1"/>
    <col min="5" max="5" width="4.5703125" customWidth="1"/>
  </cols>
  <sheetData>
    <row r="1" spans="2:4" x14ac:dyDescent="0.2">
      <c r="B1" s="79"/>
      <c r="C1" s="80"/>
      <c r="D1" s="80"/>
    </row>
    <row r="2" spans="2:4" ht="48" customHeight="1" x14ac:dyDescent="0.2">
      <c r="B2" s="79"/>
      <c r="C2" s="80"/>
      <c r="D2" s="80"/>
    </row>
    <row r="3" spans="2:4" ht="18" x14ac:dyDescent="0.25">
      <c r="B3" s="179" t="s">
        <v>95</v>
      </c>
      <c r="C3" s="179"/>
      <c r="D3" s="179"/>
    </row>
    <row r="4" spans="2:4" ht="18" x14ac:dyDescent="0.25">
      <c r="B4" s="179" t="s">
        <v>106</v>
      </c>
      <c r="C4" s="179"/>
      <c r="D4" s="179"/>
    </row>
    <row r="5" spans="2:4" ht="30.75" customHeight="1" x14ac:dyDescent="0.2">
      <c r="B5" s="180" t="s">
        <v>229</v>
      </c>
      <c r="C5" s="180"/>
      <c r="D5" s="180"/>
    </row>
    <row r="6" spans="2:4" x14ac:dyDescent="0.2">
      <c r="B6" s="181" t="s">
        <v>2</v>
      </c>
      <c r="C6" s="181"/>
      <c r="D6" s="181"/>
    </row>
    <row r="7" spans="2:4" s="78" customFormat="1" ht="5.25" customHeight="1" x14ac:dyDescent="0.25">
      <c r="B7" s="81"/>
      <c r="C7" s="81"/>
      <c r="D7" s="81"/>
    </row>
    <row r="8" spans="2:4" ht="19.5" customHeight="1" x14ac:dyDescent="0.25">
      <c r="B8" s="82" t="s">
        <v>4</v>
      </c>
      <c r="C8" s="82" t="s">
        <v>5</v>
      </c>
      <c r="D8" s="82" t="s">
        <v>96</v>
      </c>
    </row>
    <row r="9" spans="2:4" ht="15.75" customHeight="1" x14ac:dyDescent="0.2">
      <c r="B9" s="146">
        <v>12100</v>
      </c>
      <c r="C9" s="147" t="s">
        <v>109</v>
      </c>
      <c r="D9" s="148">
        <v>104256</v>
      </c>
    </row>
    <row r="10" spans="2:4" ht="15.75" customHeight="1" x14ac:dyDescent="0.2">
      <c r="B10" s="146">
        <v>13110</v>
      </c>
      <c r="C10" s="147" t="s">
        <v>110</v>
      </c>
      <c r="D10" s="175">
        <f>D9*10%</f>
        <v>10425.6</v>
      </c>
    </row>
    <row r="11" spans="2:4" ht="15.75" customHeight="1" x14ac:dyDescent="0.2">
      <c r="B11" s="146">
        <v>13100</v>
      </c>
      <c r="C11" s="147" t="s">
        <v>111</v>
      </c>
      <c r="D11" s="175">
        <f>D9*1.71%</f>
        <v>1782.7776000000001</v>
      </c>
    </row>
    <row r="12" spans="2:4" ht="15.75" customHeight="1" x14ac:dyDescent="0.2">
      <c r="B12" s="146">
        <v>13131</v>
      </c>
      <c r="C12" s="147" t="s">
        <v>112</v>
      </c>
      <c r="D12" s="175">
        <f t="shared" ref="D12" si="0">D9*3%</f>
        <v>3127.68</v>
      </c>
    </row>
    <row r="13" spans="2:4" ht="15.75" customHeight="1" x14ac:dyDescent="0.2">
      <c r="B13" s="146">
        <v>13200</v>
      </c>
      <c r="C13" s="147" t="s">
        <v>113</v>
      </c>
      <c r="D13" s="175">
        <f t="shared" ref="D13" si="1">D9*2%</f>
        <v>2085.12</v>
      </c>
    </row>
    <row r="14" spans="2:4" ht="15.75" customHeight="1" x14ac:dyDescent="0.2">
      <c r="B14" s="146">
        <v>22110</v>
      </c>
      <c r="C14" s="147" t="s">
        <v>114</v>
      </c>
      <c r="D14" s="148">
        <v>11500</v>
      </c>
    </row>
    <row r="15" spans="2:4" ht="15.75" customHeight="1" x14ac:dyDescent="0.2">
      <c r="B15" s="146">
        <v>22210</v>
      </c>
      <c r="C15" s="147" t="s">
        <v>115</v>
      </c>
      <c r="D15" s="148">
        <v>8340</v>
      </c>
    </row>
    <row r="16" spans="2:4" ht="15.75" customHeight="1" x14ac:dyDescent="0.2">
      <c r="B16" s="149">
        <v>24120</v>
      </c>
      <c r="C16" s="150" t="s">
        <v>116</v>
      </c>
      <c r="D16" s="151">
        <v>6000</v>
      </c>
    </row>
    <row r="17" spans="1:5" ht="15.75" customHeight="1" x14ac:dyDescent="0.2">
      <c r="B17" s="146">
        <v>25900</v>
      </c>
      <c r="C17" s="152" t="s">
        <v>230</v>
      </c>
      <c r="D17" s="148">
        <v>79222</v>
      </c>
    </row>
    <row r="18" spans="1:5" ht="15.75" customHeight="1" x14ac:dyDescent="0.2">
      <c r="B18" s="146">
        <v>25900</v>
      </c>
      <c r="C18" s="152" t="s">
        <v>117</v>
      </c>
      <c r="D18" s="148">
        <v>85920</v>
      </c>
    </row>
    <row r="19" spans="1:5" ht="22.5" x14ac:dyDescent="0.2">
      <c r="B19" s="146">
        <v>31110</v>
      </c>
      <c r="C19" s="152" t="s">
        <v>118</v>
      </c>
      <c r="D19" s="142">
        <v>5712</v>
      </c>
    </row>
    <row r="20" spans="1:5" ht="15.75" customHeight="1" x14ac:dyDescent="0.2">
      <c r="B20" s="146">
        <v>31120</v>
      </c>
      <c r="C20" s="152" t="s">
        <v>119</v>
      </c>
      <c r="D20" s="148">
        <v>30000</v>
      </c>
    </row>
    <row r="21" spans="1:5" ht="15.75" customHeight="1" x14ac:dyDescent="0.2">
      <c r="B21" s="146">
        <v>31300</v>
      </c>
      <c r="C21" s="152" t="s">
        <v>120</v>
      </c>
      <c r="D21" s="148">
        <v>12500</v>
      </c>
    </row>
    <row r="22" spans="1:5" ht="15.75" customHeight="1" x14ac:dyDescent="0.2">
      <c r="B22" s="146">
        <v>34110</v>
      </c>
      <c r="C22" s="152" t="s">
        <v>121</v>
      </c>
      <c r="D22" s="148">
        <v>31166.666666666668</v>
      </c>
    </row>
    <row r="23" spans="1:5" ht="15.75" customHeight="1" x14ac:dyDescent="0.2">
      <c r="B23" s="146">
        <v>34200</v>
      </c>
      <c r="C23" s="152" t="s">
        <v>122</v>
      </c>
      <c r="D23" s="148">
        <v>30177.77</v>
      </c>
    </row>
    <row r="24" spans="1:5" ht="15.75" customHeight="1" x14ac:dyDescent="0.2">
      <c r="B24" s="146">
        <v>34500</v>
      </c>
      <c r="C24" s="152" t="s">
        <v>123</v>
      </c>
      <c r="D24" s="153">
        <v>18287.7</v>
      </c>
    </row>
    <row r="25" spans="1:5" ht="15.75" customHeight="1" x14ac:dyDescent="0.2">
      <c r="B25" s="146">
        <v>34600</v>
      </c>
      <c r="C25" s="152" t="s">
        <v>124</v>
      </c>
      <c r="D25" s="148">
        <v>16000</v>
      </c>
    </row>
    <row r="26" spans="1:5" ht="15.75" customHeight="1" x14ac:dyDescent="0.2">
      <c r="B26" s="146">
        <v>34800</v>
      </c>
      <c r="C26" s="152" t="s">
        <v>125</v>
      </c>
      <c r="D26" s="148">
        <v>14000</v>
      </c>
    </row>
    <row r="27" spans="1:5" ht="15.75" customHeight="1" x14ac:dyDescent="0.2">
      <c r="B27" s="146">
        <v>39100</v>
      </c>
      <c r="C27" s="152" t="s">
        <v>126</v>
      </c>
      <c r="D27" s="146">
        <v>2000</v>
      </c>
    </row>
    <row r="28" spans="1:5" ht="15.75" customHeight="1" x14ac:dyDescent="0.2">
      <c r="B28" s="146">
        <v>39700</v>
      </c>
      <c r="C28" s="152" t="s">
        <v>127</v>
      </c>
      <c r="D28" s="148">
        <v>8000</v>
      </c>
    </row>
    <row r="29" spans="1:5" ht="15" customHeight="1" x14ac:dyDescent="0.2">
      <c r="A29" s="78"/>
      <c r="B29" s="146">
        <v>43400</v>
      </c>
      <c r="C29" s="152" t="s">
        <v>128</v>
      </c>
      <c r="D29" s="148">
        <v>650000</v>
      </c>
      <c r="E29" s="78"/>
    </row>
    <row r="30" spans="1:5" ht="6.75" customHeight="1" x14ac:dyDescent="0.2">
      <c r="A30" s="78"/>
      <c r="B30" s="143"/>
      <c r="C30" s="144"/>
      <c r="D30" s="145"/>
      <c r="E30" s="78"/>
    </row>
    <row r="31" spans="1:5" ht="15.75" x14ac:dyDescent="0.25">
      <c r="B31" s="182" t="s">
        <v>6</v>
      </c>
      <c r="C31" s="182"/>
      <c r="D31" s="140">
        <f>SUM(D9:D29)</f>
        <v>1130503.3142666668</v>
      </c>
    </row>
    <row r="32" spans="1:5" ht="15.75" x14ac:dyDescent="0.25">
      <c r="B32" s="83"/>
      <c r="C32" s="83"/>
      <c r="D32" s="84"/>
    </row>
    <row r="33" spans="2:4" ht="43.5" customHeight="1" x14ac:dyDescent="0.2">
      <c r="B33" s="176" t="s">
        <v>97</v>
      </c>
      <c r="C33" s="177"/>
      <c r="D33" s="178"/>
    </row>
  </sheetData>
  <mergeCells count="6">
    <mergeCell ref="B33:D33"/>
    <mergeCell ref="B3:D3"/>
    <mergeCell ref="B4:D4"/>
    <mergeCell ref="B5:D5"/>
    <mergeCell ref="B6:D6"/>
    <mergeCell ref="B31:C31"/>
  </mergeCells>
  <pageMargins left="1.28" right="0.75" top="0.52" bottom="1" header="0.21" footer="0"/>
  <pageSetup scale="84" orientation="portrait" r:id="rId1"/>
  <headerFooter alignWithMargins="0"/>
  <colBreaks count="1" manualBreakCount="1">
    <brk id="4" max="3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abSelected="1" view="pageBreakPreview" zoomScale="120" zoomScaleNormal="100" zoomScaleSheetLayoutView="120" workbookViewId="0">
      <selection activeCell="G207" sqref="G207"/>
    </sheetView>
  </sheetViews>
  <sheetFormatPr baseColWidth="10" defaultColWidth="11.42578125" defaultRowHeight="12.75" x14ac:dyDescent="0.2"/>
  <cols>
    <col min="1" max="1" width="35.42578125" style="94" customWidth="1"/>
    <col min="2" max="2" width="11.85546875" style="115" customWidth="1"/>
    <col min="3" max="3" width="10.5703125" style="115" customWidth="1"/>
    <col min="4" max="4" width="16.42578125" style="94" bestFit="1" customWidth="1"/>
    <col min="5" max="5" width="5.42578125" style="94" customWidth="1"/>
    <col min="6" max="6" width="9.85546875" style="94" customWidth="1"/>
    <col min="7" max="7" width="17.140625" style="94" customWidth="1"/>
    <col min="8" max="8" width="15.5703125" style="94" customWidth="1"/>
    <col min="9" max="9" width="33.140625" style="94" customWidth="1"/>
    <col min="10" max="10" width="11.42578125" style="94" customWidth="1"/>
    <col min="11" max="16384" width="11.42578125" style="94"/>
  </cols>
  <sheetData>
    <row r="1" spans="1:10" x14ac:dyDescent="0.2">
      <c r="A1" s="92"/>
      <c r="B1" s="114"/>
      <c r="C1" s="114"/>
      <c r="D1" s="92"/>
      <c r="E1" s="92"/>
      <c r="F1" s="92"/>
      <c r="G1" s="92"/>
      <c r="H1" s="92"/>
      <c r="I1" s="93"/>
      <c r="J1" s="92"/>
    </row>
    <row r="2" spans="1:10" x14ac:dyDescent="0.2">
      <c r="A2" s="92"/>
      <c r="B2" s="114"/>
      <c r="C2" s="114"/>
      <c r="D2" s="92"/>
      <c r="E2" s="92"/>
      <c r="F2" s="92"/>
      <c r="G2" s="92"/>
      <c r="H2" s="92"/>
      <c r="I2" s="92"/>
      <c r="J2" s="92"/>
    </row>
    <row r="3" spans="1:10" ht="23.25" x14ac:dyDescent="0.2">
      <c r="A3" s="196" t="s">
        <v>27</v>
      </c>
      <c r="B3" s="196"/>
      <c r="C3" s="196"/>
      <c r="D3" s="196"/>
      <c r="E3" s="196"/>
      <c r="F3" s="196"/>
      <c r="G3" s="196"/>
      <c r="H3" s="196"/>
      <c r="I3" s="196"/>
    </row>
    <row r="4" spans="1:10" ht="15.75" x14ac:dyDescent="0.2">
      <c r="A4" s="197" t="s">
        <v>3</v>
      </c>
      <c r="B4" s="197"/>
      <c r="C4" s="197"/>
      <c r="D4" s="197"/>
      <c r="E4" s="197"/>
      <c r="F4" s="197"/>
      <c r="G4" s="197"/>
      <c r="H4" s="197"/>
      <c r="I4" s="197"/>
    </row>
    <row r="5" spans="1:10" x14ac:dyDescent="0.2">
      <c r="A5" s="198" t="s">
        <v>2</v>
      </c>
      <c r="B5" s="198"/>
      <c r="C5" s="198"/>
      <c r="D5" s="198"/>
      <c r="E5" s="198"/>
      <c r="F5" s="198"/>
      <c r="G5" s="198"/>
      <c r="H5" s="198"/>
      <c r="I5" s="198"/>
    </row>
    <row r="7" spans="1:10" x14ac:dyDescent="0.2">
      <c r="A7" s="95" t="s">
        <v>129</v>
      </c>
    </row>
    <row r="8" spans="1:10" ht="6.75" customHeight="1" x14ac:dyDescent="0.2">
      <c r="I8" s="96"/>
    </row>
    <row r="9" spans="1:10" ht="17.25" customHeight="1" x14ac:dyDescent="0.2">
      <c r="A9" s="120" t="s">
        <v>0</v>
      </c>
      <c r="B9" s="120" t="s">
        <v>100</v>
      </c>
      <c r="C9" s="120" t="s">
        <v>101</v>
      </c>
      <c r="D9" s="120" t="s">
        <v>99</v>
      </c>
      <c r="E9" s="187" t="s">
        <v>102</v>
      </c>
      <c r="F9" s="188"/>
      <c r="G9" s="189" t="s">
        <v>3</v>
      </c>
      <c r="H9" s="189"/>
      <c r="I9" s="189"/>
    </row>
    <row r="10" spans="1:10" ht="61.5" customHeight="1" x14ac:dyDescent="0.2">
      <c r="A10" s="91" t="s">
        <v>130</v>
      </c>
      <c r="B10" s="113" t="s">
        <v>131</v>
      </c>
      <c r="C10" s="154">
        <v>6</v>
      </c>
      <c r="D10" s="155">
        <v>8688</v>
      </c>
      <c r="E10" s="199">
        <f>+D10*C10</f>
        <v>52128</v>
      </c>
      <c r="F10" s="200"/>
      <c r="G10" s="192" t="s">
        <v>132</v>
      </c>
      <c r="H10" s="192"/>
      <c r="I10" s="192"/>
    </row>
    <row r="11" spans="1:10" ht="61.5" customHeight="1" x14ac:dyDescent="0.2">
      <c r="A11" s="91" t="s">
        <v>133</v>
      </c>
      <c r="B11" s="113" t="s">
        <v>131</v>
      </c>
      <c r="C11" s="154">
        <v>6</v>
      </c>
      <c r="D11" s="155">
        <v>8688</v>
      </c>
      <c r="E11" s="201">
        <f>+D11*C11</f>
        <v>52128</v>
      </c>
      <c r="F11" s="201"/>
      <c r="G11" s="192" t="s">
        <v>134</v>
      </c>
      <c r="H11" s="192"/>
      <c r="I11" s="192"/>
    </row>
    <row r="12" spans="1:10" x14ac:dyDescent="0.2">
      <c r="H12" s="97"/>
    </row>
    <row r="13" spans="1:10" ht="15" customHeight="1" x14ac:dyDescent="0.2">
      <c r="A13" s="98" t="s">
        <v>1</v>
      </c>
      <c r="B13" s="110"/>
      <c r="C13" s="110"/>
      <c r="D13" s="99"/>
      <c r="E13" s="99"/>
      <c r="F13" s="99"/>
      <c r="G13" s="159">
        <f>SUM(E10:F11)</f>
        <v>104256</v>
      </c>
    </row>
    <row r="16" spans="1:10" x14ac:dyDescent="0.2">
      <c r="A16" s="95" t="s">
        <v>135</v>
      </c>
    </row>
    <row r="17" spans="1:9" x14ac:dyDescent="0.2">
      <c r="I17" s="96"/>
    </row>
    <row r="18" spans="1:9" ht="15" customHeight="1" x14ac:dyDescent="0.2">
      <c r="A18" s="116" t="s">
        <v>0</v>
      </c>
      <c r="B18" s="116" t="s">
        <v>100</v>
      </c>
      <c r="C18" s="116" t="s">
        <v>101</v>
      </c>
      <c r="D18" s="116" t="s">
        <v>99</v>
      </c>
      <c r="E18" s="187" t="s">
        <v>102</v>
      </c>
      <c r="F18" s="188"/>
      <c r="G18" s="189" t="s">
        <v>3</v>
      </c>
      <c r="H18" s="189"/>
      <c r="I18" s="189"/>
    </row>
    <row r="19" spans="1:9" ht="47.25" customHeight="1" x14ac:dyDescent="0.2">
      <c r="A19" s="91" t="s">
        <v>136</v>
      </c>
      <c r="B19" s="113" t="s">
        <v>137</v>
      </c>
      <c r="C19" s="113">
        <v>1</v>
      </c>
      <c r="D19" s="122">
        <f>E19/6</f>
        <v>1737.6000000000001</v>
      </c>
      <c r="E19" s="199">
        <f>G13*10%</f>
        <v>10425.6</v>
      </c>
      <c r="F19" s="200"/>
      <c r="G19" s="192" t="s">
        <v>232</v>
      </c>
      <c r="H19" s="192"/>
      <c r="I19" s="192"/>
    </row>
    <row r="20" spans="1:9" x14ac:dyDescent="0.2">
      <c r="H20" s="97"/>
    </row>
    <row r="21" spans="1:9" x14ac:dyDescent="0.2">
      <c r="A21" s="183" t="s">
        <v>1</v>
      </c>
      <c r="B21" s="184"/>
      <c r="C21" s="184"/>
      <c r="D21" s="184"/>
      <c r="E21" s="184"/>
      <c r="F21" s="184"/>
      <c r="G21" s="157">
        <f>E19</f>
        <v>10425.6</v>
      </c>
    </row>
    <row r="23" spans="1:9" x14ac:dyDescent="0.2">
      <c r="A23" s="95" t="s">
        <v>139</v>
      </c>
    </row>
    <row r="24" spans="1:9" x14ac:dyDescent="0.2">
      <c r="I24" s="96"/>
    </row>
    <row r="25" spans="1:9" ht="15" customHeight="1" x14ac:dyDescent="0.2">
      <c r="A25" s="120" t="s">
        <v>0</v>
      </c>
      <c r="B25" s="120" t="s">
        <v>100</v>
      </c>
      <c r="C25" s="120" t="s">
        <v>101</v>
      </c>
      <c r="D25" s="120" t="s">
        <v>99</v>
      </c>
      <c r="E25" s="187" t="s">
        <v>102</v>
      </c>
      <c r="F25" s="188"/>
      <c r="G25" s="189" t="s">
        <v>3</v>
      </c>
      <c r="H25" s="189"/>
      <c r="I25" s="189"/>
    </row>
    <row r="26" spans="1:9" ht="57.75" customHeight="1" x14ac:dyDescent="0.2">
      <c r="A26" s="91" t="s">
        <v>138</v>
      </c>
      <c r="B26" s="113" t="s">
        <v>137</v>
      </c>
      <c r="C26" s="113">
        <v>1</v>
      </c>
      <c r="D26" s="122">
        <f>E26/6</f>
        <v>297.12960000000004</v>
      </c>
      <c r="E26" s="199">
        <f>G13*1.71%</f>
        <v>1782.7776000000001</v>
      </c>
      <c r="F26" s="200"/>
      <c r="G26" s="192" t="s">
        <v>140</v>
      </c>
      <c r="H26" s="192"/>
      <c r="I26" s="192"/>
    </row>
    <row r="27" spans="1:9" x14ac:dyDescent="0.2">
      <c r="H27" s="97"/>
    </row>
    <row r="28" spans="1:9" x14ac:dyDescent="0.2">
      <c r="A28" s="183" t="s">
        <v>1</v>
      </c>
      <c r="B28" s="184"/>
      <c r="C28" s="184"/>
      <c r="D28" s="184"/>
      <c r="E28" s="184"/>
      <c r="F28" s="184"/>
      <c r="G28" s="157">
        <f>+E26</f>
        <v>1782.7776000000001</v>
      </c>
    </row>
    <row r="29" spans="1:9" s="102" customFormat="1" x14ac:dyDescent="0.2">
      <c r="A29" s="100"/>
      <c r="B29" s="100"/>
      <c r="C29" s="100"/>
      <c r="D29" s="100"/>
      <c r="E29" s="100"/>
      <c r="F29" s="100"/>
      <c r="G29" s="101"/>
    </row>
    <row r="30" spans="1:9" x14ac:dyDescent="0.2">
      <c r="A30" s="95" t="s">
        <v>141</v>
      </c>
    </row>
    <row r="31" spans="1:9" x14ac:dyDescent="0.2">
      <c r="I31" s="96"/>
    </row>
    <row r="32" spans="1:9" ht="15" customHeight="1" x14ac:dyDescent="0.2">
      <c r="A32" s="87" t="s">
        <v>0</v>
      </c>
      <c r="B32" s="111" t="s">
        <v>100</v>
      </c>
      <c r="C32" s="111" t="s">
        <v>101</v>
      </c>
      <c r="D32" s="87" t="s">
        <v>99</v>
      </c>
      <c r="E32" s="187" t="s">
        <v>102</v>
      </c>
      <c r="F32" s="188"/>
      <c r="G32" s="189" t="s">
        <v>3</v>
      </c>
      <c r="H32" s="189"/>
      <c r="I32" s="189"/>
    </row>
    <row r="33" spans="1:9" ht="66" customHeight="1" x14ac:dyDescent="0.2">
      <c r="A33" s="91" t="s">
        <v>112</v>
      </c>
      <c r="B33" s="113" t="s">
        <v>137</v>
      </c>
      <c r="C33" s="113">
        <v>1</v>
      </c>
      <c r="D33" s="156">
        <f>E33/6</f>
        <v>521.28</v>
      </c>
      <c r="E33" s="190">
        <f>G13*3%</f>
        <v>3127.68</v>
      </c>
      <c r="F33" s="191"/>
      <c r="G33" s="192" t="s">
        <v>142</v>
      </c>
      <c r="H33" s="192"/>
      <c r="I33" s="192"/>
    </row>
    <row r="34" spans="1:9" x14ac:dyDescent="0.2">
      <c r="H34" s="97"/>
    </row>
    <row r="35" spans="1:9" x14ac:dyDescent="0.2">
      <c r="A35" s="183" t="s">
        <v>1</v>
      </c>
      <c r="B35" s="184"/>
      <c r="C35" s="184"/>
      <c r="D35" s="184"/>
      <c r="E35" s="184"/>
      <c r="F35" s="184"/>
      <c r="G35" s="157">
        <f>+E33</f>
        <v>3127.68</v>
      </c>
    </row>
    <row r="41" spans="1:9" x14ac:dyDescent="0.2">
      <c r="A41" s="95" t="s">
        <v>143</v>
      </c>
      <c r="G41" s="109"/>
      <c r="H41" s="124"/>
      <c r="I41" s="109">
        <f>+H41-G41</f>
        <v>0</v>
      </c>
    </row>
    <row r="43" spans="1:9" ht="15" customHeight="1" x14ac:dyDescent="0.2">
      <c r="A43" s="141" t="s">
        <v>0</v>
      </c>
      <c r="B43" s="141" t="s">
        <v>100</v>
      </c>
      <c r="C43" s="141" t="s">
        <v>101</v>
      </c>
      <c r="D43" s="141" t="s">
        <v>99</v>
      </c>
      <c r="E43" s="187" t="s">
        <v>102</v>
      </c>
      <c r="F43" s="188"/>
      <c r="G43" s="187" t="s">
        <v>3</v>
      </c>
      <c r="H43" s="195"/>
      <c r="I43" s="188"/>
    </row>
    <row r="44" spans="1:9" ht="66" customHeight="1" x14ac:dyDescent="0.2">
      <c r="A44" s="91" t="s">
        <v>144</v>
      </c>
      <c r="B44" s="113" t="s">
        <v>137</v>
      </c>
      <c r="C44" s="113">
        <v>1</v>
      </c>
      <c r="D44" s="156">
        <f>E44/6</f>
        <v>347.52</v>
      </c>
      <c r="E44" s="190">
        <f>+G13*2%</f>
        <v>2085.12</v>
      </c>
      <c r="F44" s="191"/>
      <c r="G44" s="192" t="s">
        <v>142</v>
      </c>
      <c r="H44" s="192"/>
      <c r="I44" s="192"/>
    </row>
    <row r="45" spans="1:9" x14ac:dyDescent="0.2">
      <c r="H45" s="97"/>
    </row>
    <row r="46" spans="1:9" x14ac:dyDescent="0.2">
      <c r="A46" s="183" t="s">
        <v>1</v>
      </c>
      <c r="B46" s="184"/>
      <c r="C46" s="184"/>
      <c r="D46" s="184"/>
      <c r="E46" s="184"/>
      <c r="F46" s="184"/>
      <c r="G46" s="157">
        <f>+E44</f>
        <v>2085.12</v>
      </c>
      <c r="H46" s="158"/>
    </row>
    <row r="48" spans="1:9" x14ac:dyDescent="0.2">
      <c r="A48" s="95" t="s">
        <v>145</v>
      </c>
      <c r="G48" s="109"/>
      <c r="H48" s="124"/>
      <c r="I48" s="109">
        <f>+H48-G48</f>
        <v>0</v>
      </c>
    </row>
    <row r="50" spans="1:9" ht="15" customHeight="1" x14ac:dyDescent="0.2">
      <c r="A50" s="141" t="s">
        <v>0</v>
      </c>
      <c r="B50" s="141" t="s">
        <v>100</v>
      </c>
      <c r="C50" s="141" t="s">
        <v>101</v>
      </c>
      <c r="D50" s="141" t="s">
        <v>99</v>
      </c>
      <c r="E50" s="187" t="s">
        <v>102</v>
      </c>
      <c r="F50" s="188"/>
      <c r="G50" s="189" t="s">
        <v>3</v>
      </c>
      <c r="H50" s="189"/>
      <c r="I50" s="189"/>
    </row>
    <row r="51" spans="1:9" ht="66" customHeight="1" x14ac:dyDescent="0.2">
      <c r="A51" s="91" t="s">
        <v>146</v>
      </c>
      <c r="B51" s="113" t="s">
        <v>150</v>
      </c>
      <c r="C51" s="113">
        <v>3</v>
      </c>
      <c r="D51" s="160">
        <v>1500</v>
      </c>
      <c r="E51" s="193">
        <f>+D51*C51</f>
        <v>4500</v>
      </c>
      <c r="F51" s="193"/>
      <c r="G51" s="192" t="s">
        <v>151</v>
      </c>
      <c r="H51" s="192"/>
      <c r="I51" s="192"/>
    </row>
    <row r="52" spans="1:9" ht="66" customHeight="1" x14ac:dyDescent="0.2">
      <c r="A52" s="91" t="s">
        <v>147</v>
      </c>
      <c r="B52" s="113" t="s">
        <v>150</v>
      </c>
      <c r="C52" s="113">
        <v>2</v>
      </c>
      <c r="D52" s="160">
        <v>800</v>
      </c>
      <c r="E52" s="193">
        <f t="shared" ref="E52:E54" si="0">+D52*C52</f>
        <v>1600</v>
      </c>
      <c r="F52" s="193"/>
      <c r="G52" s="192" t="s">
        <v>152</v>
      </c>
      <c r="H52" s="192"/>
      <c r="I52" s="192"/>
    </row>
    <row r="53" spans="1:9" ht="66" customHeight="1" x14ac:dyDescent="0.2">
      <c r="A53" s="91" t="s">
        <v>148</v>
      </c>
      <c r="B53" s="113" t="s">
        <v>150</v>
      </c>
      <c r="C53" s="113">
        <v>2</v>
      </c>
      <c r="D53" s="160">
        <v>1500</v>
      </c>
      <c r="E53" s="193">
        <f t="shared" si="0"/>
        <v>3000</v>
      </c>
      <c r="F53" s="193"/>
      <c r="G53" s="192" t="s">
        <v>154</v>
      </c>
      <c r="H53" s="192"/>
      <c r="I53" s="192"/>
    </row>
    <row r="54" spans="1:9" ht="66" customHeight="1" x14ac:dyDescent="0.2">
      <c r="A54" s="91" t="s">
        <v>149</v>
      </c>
      <c r="B54" s="113" t="s">
        <v>150</v>
      </c>
      <c r="C54" s="113">
        <v>2</v>
      </c>
      <c r="D54" s="160">
        <v>1200</v>
      </c>
      <c r="E54" s="193">
        <f t="shared" si="0"/>
        <v>2400</v>
      </c>
      <c r="F54" s="193"/>
      <c r="G54" s="192" t="s">
        <v>153</v>
      </c>
      <c r="H54" s="192"/>
      <c r="I54" s="192"/>
    </row>
    <row r="55" spans="1:9" ht="15" x14ac:dyDescent="0.2">
      <c r="D55" s="161"/>
      <c r="H55" s="97"/>
    </row>
    <row r="56" spans="1:9" x14ac:dyDescent="0.2">
      <c r="A56" s="183" t="s">
        <v>1</v>
      </c>
      <c r="B56" s="184"/>
      <c r="C56" s="184"/>
      <c r="D56" s="184"/>
      <c r="E56" s="184"/>
      <c r="F56" s="184"/>
      <c r="G56" s="157">
        <f>SUM(E51:F54)</f>
        <v>11500</v>
      </c>
      <c r="H56" s="158"/>
    </row>
    <row r="59" spans="1:9" ht="123.75" customHeight="1" x14ac:dyDescent="0.2"/>
    <row r="65" spans="1:9" x14ac:dyDescent="0.2">
      <c r="A65" s="95" t="s">
        <v>155</v>
      </c>
      <c r="G65" s="109"/>
      <c r="H65" s="124"/>
      <c r="I65" s="109">
        <f>+H65-G65</f>
        <v>0</v>
      </c>
    </row>
    <row r="67" spans="1:9" ht="15" customHeight="1" x14ac:dyDescent="0.2">
      <c r="A67" s="141" t="s">
        <v>0</v>
      </c>
      <c r="B67" s="141" t="s">
        <v>100</v>
      </c>
      <c r="C67" s="141" t="s">
        <v>101</v>
      </c>
      <c r="D67" s="141" t="s">
        <v>99</v>
      </c>
      <c r="E67" s="187" t="s">
        <v>102</v>
      </c>
      <c r="F67" s="188"/>
      <c r="G67" s="189" t="s">
        <v>3</v>
      </c>
      <c r="H67" s="189"/>
      <c r="I67" s="189"/>
    </row>
    <row r="68" spans="1:9" ht="66" customHeight="1" x14ac:dyDescent="0.2">
      <c r="A68" s="91" t="s">
        <v>156</v>
      </c>
      <c r="B68" s="113" t="s">
        <v>160</v>
      </c>
      <c r="C68" s="113">
        <v>12</v>
      </c>
      <c r="D68" s="162">
        <v>278</v>
      </c>
      <c r="E68" s="193">
        <f>+D68*C68</f>
        <v>3336</v>
      </c>
      <c r="F68" s="193"/>
      <c r="G68" s="192" t="s">
        <v>151</v>
      </c>
      <c r="H68" s="192"/>
      <c r="I68" s="192"/>
    </row>
    <row r="69" spans="1:9" ht="66" customHeight="1" x14ac:dyDescent="0.2">
      <c r="A69" s="91" t="s">
        <v>157</v>
      </c>
      <c r="B69" s="113" t="s">
        <v>160</v>
      </c>
      <c r="C69" s="113">
        <v>6</v>
      </c>
      <c r="D69" s="162">
        <v>278</v>
      </c>
      <c r="E69" s="193">
        <f t="shared" ref="E69:E71" si="1">+D69*C69</f>
        <v>1668</v>
      </c>
      <c r="F69" s="193"/>
      <c r="G69" s="192" t="s">
        <v>152</v>
      </c>
      <c r="H69" s="192"/>
      <c r="I69" s="192"/>
    </row>
    <row r="70" spans="1:9" ht="66" customHeight="1" x14ac:dyDescent="0.2">
      <c r="A70" s="91" t="s">
        <v>158</v>
      </c>
      <c r="B70" s="113" t="s">
        <v>160</v>
      </c>
      <c r="C70" s="113">
        <v>6</v>
      </c>
      <c r="D70" s="162">
        <v>278</v>
      </c>
      <c r="E70" s="193">
        <f t="shared" si="1"/>
        <v>1668</v>
      </c>
      <c r="F70" s="193"/>
      <c r="G70" s="192" t="s">
        <v>154</v>
      </c>
      <c r="H70" s="192"/>
      <c r="I70" s="192"/>
    </row>
    <row r="71" spans="1:9" ht="66" customHeight="1" x14ac:dyDescent="0.2">
      <c r="A71" s="91" t="s">
        <v>159</v>
      </c>
      <c r="B71" s="113" t="s">
        <v>160</v>
      </c>
      <c r="C71" s="113">
        <v>6</v>
      </c>
      <c r="D71" s="162">
        <v>278</v>
      </c>
      <c r="E71" s="193">
        <f t="shared" si="1"/>
        <v>1668</v>
      </c>
      <c r="F71" s="193"/>
      <c r="G71" s="192" t="s">
        <v>153</v>
      </c>
      <c r="H71" s="192"/>
      <c r="I71" s="192"/>
    </row>
    <row r="72" spans="1:9" ht="15" x14ac:dyDescent="0.2">
      <c r="D72" s="161"/>
      <c r="H72" s="97"/>
    </row>
    <row r="73" spans="1:9" x14ac:dyDescent="0.2">
      <c r="A73" s="183" t="s">
        <v>1</v>
      </c>
      <c r="B73" s="184"/>
      <c r="C73" s="184"/>
      <c r="D73" s="184"/>
      <c r="E73" s="184"/>
      <c r="F73" s="184"/>
      <c r="G73" s="157">
        <f>SUM(E68:F71)</f>
        <v>8340</v>
      </c>
      <c r="H73" s="158"/>
    </row>
    <row r="75" spans="1:9" x14ac:dyDescent="0.2">
      <c r="A75" s="95" t="s">
        <v>161</v>
      </c>
      <c r="G75" s="109"/>
      <c r="H75" s="124"/>
      <c r="I75" s="109">
        <f>+H75-G75</f>
        <v>0</v>
      </c>
    </row>
    <row r="77" spans="1:9" ht="15" customHeight="1" x14ac:dyDescent="0.2">
      <c r="A77" s="141" t="s">
        <v>0</v>
      </c>
      <c r="B77" s="141" t="s">
        <v>100</v>
      </c>
      <c r="C77" s="141" t="s">
        <v>101</v>
      </c>
      <c r="D77" s="141" t="s">
        <v>99</v>
      </c>
      <c r="E77" s="187" t="s">
        <v>102</v>
      </c>
      <c r="F77" s="188"/>
      <c r="G77" s="189" t="s">
        <v>3</v>
      </c>
      <c r="H77" s="189"/>
      <c r="I77" s="189"/>
    </row>
    <row r="78" spans="1:9" ht="66" customHeight="1" x14ac:dyDescent="0.2">
      <c r="A78" s="91" t="s">
        <v>162</v>
      </c>
      <c r="B78" s="113" t="s">
        <v>163</v>
      </c>
      <c r="C78" s="113">
        <v>3</v>
      </c>
      <c r="D78" s="162">
        <v>2000</v>
      </c>
      <c r="E78" s="193">
        <f>+D78*C78</f>
        <v>6000</v>
      </c>
      <c r="F78" s="193"/>
      <c r="G78" s="192" t="s">
        <v>151</v>
      </c>
      <c r="H78" s="192"/>
      <c r="I78" s="192"/>
    </row>
    <row r="79" spans="1:9" ht="15" x14ac:dyDescent="0.2">
      <c r="D79" s="161"/>
      <c r="H79" s="97"/>
    </row>
    <row r="80" spans="1:9" x14ac:dyDescent="0.2">
      <c r="A80" s="183" t="s">
        <v>1</v>
      </c>
      <c r="B80" s="184"/>
      <c r="C80" s="184"/>
      <c r="D80" s="184"/>
      <c r="E80" s="184"/>
      <c r="F80" s="184"/>
      <c r="G80" s="157">
        <f>SUM(E78:F78)</f>
        <v>6000</v>
      </c>
      <c r="H80" s="158"/>
    </row>
    <row r="96" spans="1:9" x14ac:dyDescent="0.2">
      <c r="A96" s="95" t="s">
        <v>231</v>
      </c>
      <c r="G96" s="109"/>
      <c r="H96" s="124"/>
      <c r="I96" s="109">
        <f>+H96-G96</f>
        <v>0</v>
      </c>
    </row>
    <row r="98" spans="1:9" ht="15" customHeight="1" x14ac:dyDescent="0.2">
      <c r="A98" s="141" t="s">
        <v>0</v>
      </c>
      <c r="B98" s="141" t="s">
        <v>100</v>
      </c>
      <c r="C98" s="141" t="s">
        <v>101</v>
      </c>
      <c r="D98" s="141" t="s">
        <v>99</v>
      </c>
      <c r="E98" s="187" t="s">
        <v>102</v>
      </c>
      <c r="F98" s="188"/>
      <c r="G98" s="189" t="s">
        <v>3</v>
      </c>
      <c r="H98" s="189"/>
      <c r="I98" s="189"/>
    </row>
    <row r="99" spans="1:9" ht="58.5" customHeight="1" x14ac:dyDescent="0.2">
      <c r="A99" s="91" t="s">
        <v>164</v>
      </c>
      <c r="B99" s="163" t="s">
        <v>131</v>
      </c>
      <c r="C99" s="113">
        <v>1</v>
      </c>
      <c r="D99" s="164">
        <v>7202</v>
      </c>
      <c r="E99" s="193">
        <f>+D99*C99</f>
        <v>7202</v>
      </c>
      <c r="F99" s="193"/>
      <c r="G99" s="192" t="s">
        <v>166</v>
      </c>
      <c r="H99" s="192"/>
      <c r="I99" s="192"/>
    </row>
    <row r="100" spans="1:9" ht="49.5" customHeight="1" x14ac:dyDescent="0.2">
      <c r="A100" s="91" t="s">
        <v>165</v>
      </c>
      <c r="B100" s="163" t="s">
        <v>131</v>
      </c>
      <c r="C100" s="113">
        <v>5</v>
      </c>
      <c r="D100" s="164">
        <v>7202</v>
      </c>
      <c r="E100" s="193">
        <f t="shared" ref="E100:E101" si="2">+D100*C100</f>
        <v>36010</v>
      </c>
      <c r="F100" s="193"/>
      <c r="G100" s="192" t="s">
        <v>167</v>
      </c>
      <c r="H100" s="192"/>
      <c r="I100" s="192"/>
    </row>
    <row r="101" spans="1:9" ht="49.5" customHeight="1" x14ac:dyDescent="0.2">
      <c r="A101" s="91" t="s">
        <v>165</v>
      </c>
      <c r="B101" s="163" t="s">
        <v>131</v>
      </c>
      <c r="C101" s="113">
        <v>5</v>
      </c>
      <c r="D101" s="164">
        <v>7202</v>
      </c>
      <c r="E101" s="193">
        <f t="shared" si="2"/>
        <v>36010</v>
      </c>
      <c r="F101" s="193"/>
      <c r="G101" s="192" t="s">
        <v>167</v>
      </c>
      <c r="H101" s="192"/>
      <c r="I101" s="192"/>
    </row>
    <row r="102" spans="1:9" ht="15" x14ac:dyDescent="0.2">
      <c r="A102" s="91"/>
      <c r="D102" s="161"/>
      <c r="H102" s="97"/>
    </row>
    <row r="103" spans="1:9" x14ac:dyDescent="0.2">
      <c r="A103" s="183" t="s">
        <v>1</v>
      </c>
      <c r="B103" s="184"/>
      <c r="C103" s="184"/>
      <c r="D103" s="184"/>
      <c r="E103" s="184"/>
      <c r="F103" s="184"/>
      <c r="G103" s="157">
        <f>SUM(E99:F101)</f>
        <v>79222</v>
      </c>
      <c r="H103" s="158"/>
    </row>
    <row r="105" spans="1:9" x14ac:dyDescent="0.2">
      <c r="A105" s="95" t="s">
        <v>168</v>
      </c>
      <c r="G105" s="109"/>
      <c r="H105" s="124"/>
      <c r="I105" s="109">
        <f>+H105-G105</f>
        <v>0</v>
      </c>
    </row>
    <row r="107" spans="1:9" ht="15" customHeight="1" x14ac:dyDescent="0.2">
      <c r="A107" s="141" t="s">
        <v>0</v>
      </c>
      <c r="B107" s="141" t="s">
        <v>100</v>
      </c>
      <c r="C107" s="141" t="s">
        <v>101</v>
      </c>
      <c r="D107" s="141" t="s">
        <v>99</v>
      </c>
      <c r="E107" s="187" t="s">
        <v>102</v>
      </c>
      <c r="F107" s="188"/>
      <c r="G107" s="189" t="s">
        <v>3</v>
      </c>
      <c r="H107" s="189"/>
      <c r="I107" s="189"/>
    </row>
    <row r="108" spans="1:9" ht="66" customHeight="1" x14ac:dyDescent="0.2">
      <c r="A108" s="91" t="s">
        <v>169</v>
      </c>
      <c r="B108" s="167" t="s">
        <v>174</v>
      </c>
      <c r="C108" s="113">
        <v>140</v>
      </c>
      <c r="D108" s="166">
        <v>120</v>
      </c>
      <c r="E108" s="193">
        <f>+D108*C108</f>
        <v>16800</v>
      </c>
      <c r="F108" s="193"/>
      <c r="G108" s="192" t="s">
        <v>175</v>
      </c>
      <c r="H108" s="192"/>
      <c r="I108" s="192"/>
    </row>
    <row r="109" spans="1:9" ht="66" customHeight="1" x14ac:dyDescent="0.2">
      <c r="A109" s="91" t="s">
        <v>170</v>
      </c>
      <c r="B109" s="167" t="s">
        <v>174</v>
      </c>
      <c r="C109" s="113">
        <v>140</v>
      </c>
      <c r="D109" s="166">
        <v>120</v>
      </c>
      <c r="E109" s="193">
        <f t="shared" ref="E109:E112" si="3">+D109*C109</f>
        <v>16800</v>
      </c>
      <c r="F109" s="193"/>
      <c r="G109" s="192" t="s">
        <v>176</v>
      </c>
      <c r="H109" s="192"/>
      <c r="I109" s="192"/>
    </row>
    <row r="110" spans="1:9" ht="66" customHeight="1" x14ac:dyDescent="0.2">
      <c r="A110" s="91" t="s">
        <v>171</v>
      </c>
      <c r="B110" s="167" t="s">
        <v>174</v>
      </c>
      <c r="C110" s="113">
        <v>140</v>
      </c>
      <c r="D110" s="166">
        <v>120</v>
      </c>
      <c r="E110" s="193">
        <f t="shared" si="3"/>
        <v>16800</v>
      </c>
      <c r="F110" s="193"/>
      <c r="G110" s="192" t="s">
        <v>177</v>
      </c>
      <c r="H110" s="192"/>
      <c r="I110" s="192"/>
    </row>
    <row r="111" spans="1:9" ht="66" customHeight="1" x14ac:dyDescent="0.2">
      <c r="A111" s="91" t="s">
        <v>172</v>
      </c>
      <c r="B111" s="165" t="s">
        <v>174</v>
      </c>
      <c r="C111" s="113">
        <v>148</v>
      </c>
      <c r="D111" s="166">
        <v>120</v>
      </c>
      <c r="E111" s="193">
        <f t="shared" ref="E111" si="4">+D111*C111</f>
        <v>17760</v>
      </c>
      <c r="F111" s="193"/>
      <c r="G111" s="192" t="s">
        <v>178</v>
      </c>
      <c r="H111" s="192"/>
      <c r="I111" s="192"/>
    </row>
    <row r="112" spans="1:9" ht="66" customHeight="1" x14ac:dyDescent="0.2">
      <c r="A112" s="91" t="s">
        <v>173</v>
      </c>
      <c r="B112" s="165" t="s">
        <v>174</v>
      </c>
      <c r="C112" s="113">
        <v>148</v>
      </c>
      <c r="D112" s="166">
        <v>120</v>
      </c>
      <c r="E112" s="193">
        <f t="shared" si="3"/>
        <v>17760</v>
      </c>
      <c r="F112" s="193"/>
      <c r="G112" s="192" t="s">
        <v>179</v>
      </c>
      <c r="H112" s="192"/>
      <c r="I112" s="192"/>
    </row>
    <row r="113" spans="1:11" ht="15" customHeight="1" x14ac:dyDescent="0.2">
      <c r="D113" s="161"/>
      <c r="H113" s="97"/>
    </row>
    <row r="114" spans="1:11" x14ac:dyDescent="0.2">
      <c r="A114" s="183" t="s">
        <v>1</v>
      </c>
      <c r="B114" s="184"/>
      <c r="C114" s="184"/>
      <c r="D114" s="184"/>
      <c r="E114" s="184"/>
      <c r="F114" s="184"/>
      <c r="G114" s="157">
        <f>SUM(E108:F112)</f>
        <v>85920</v>
      </c>
      <c r="H114" s="158"/>
    </row>
    <row r="120" spans="1:11" x14ac:dyDescent="0.2">
      <c r="A120" s="194" t="s">
        <v>215</v>
      </c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2" spans="1:11" ht="15" customHeight="1" x14ac:dyDescent="0.2">
      <c r="A122" s="141" t="s">
        <v>0</v>
      </c>
      <c r="B122" s="141" t="s">
        <v>100</v>
      </c>
      <c r="C122" s="141" t="s">
        <v>101</v>
      </c>
      <c r="D122" s="141" t="s">
        <v>99</v>
      </c>
      <c r="E122" s="187" t="s">
        <v>102</v>
      </c>
      <c r="F122" s="188"/>
      <c r="G122" s="189" t="s">
        <v>3</v>
      </c>
      <c r="H122" s="189"/>
      <c r="I122" s="189"/>
    </row>
    <row r="123" spans="1:11" ht="66" customHeight="1" x14ac:dyDescent="0.2">
      <c r="A123" s="91" t="s">
        <v>180</v>
      </c>
      <c r="B123" s="167" t="s">
        <v>181</v>
      </c>
      <c r="C123" s="168">
        <v>19.04</v>
      </c>
      <c r="D123" s="166">
        <v>300</v>
      </c>
      <c r="E123" s="193">
        <f>+D123*C123</f>
        <v>5712</v>
      </c>
      <c r="F123" s="193"/>
      <c r="G123" s="192" t="s">
        <v>233</v>
      </c>
      <c r="H123" s="192"/>
      <c r="I123" s="192"/>
    </row>
    <row r="124" spans="1:11" ht="15" customHeight="1" x14ac:dyDescent="0.2">
      <c r="D124" s="161"/>
      <c r="H124" s="97"/>
    </row>
    <row r="125" spans="1:11" x14ac:dyDescent="0.2">
      <c r="A125" s="183" t="s">
        <v>1</v>
      </c>
      <c r="B125" s="184"/>
      <c r="C125" s="184"/>
      <c r="D125" s="184"/>
      <c r="E125" s="184"/>
      <c r="F125" s="184"/>
      <c r="G125" s="157">
        <f>SUM(E123:F123)</f>
        <v>5712</v>
      </c>
      <c r="H125" s="158"/>
    </row>
    <row r="127" spans="1:11" x14ac:dyDescent="0.2">
      <c r="A127" s="185" t="s">
        <v>182</v>
      </c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</row>
    <row r="129" spans="1:11" ht="15" customHeight="1" x14ac:dyDescent="0.2">
      <c r="A129" s="141" t="s">
        <v>0</v>
      </c>
      <c r="B129" s="141" t="s">
        <v>100</v>
      </c>
      <c r="C129" s="141" t="s">
        <v>101</v>
      </c>
      <c r="D129" s="141" t="s">
        <v>99</v>
      </c>
      <c r="E129" s="187" t="s">
        <v>102</v>
      </c>
      <c r="F129" s="188"/>
      <c r="G129" s="189" t="s">
        <v>3</v>
      </c>
      <c r="H129" s="189"/>
      <c r="I129" s="189"/>
    </row>
    <row r="130" spans="1:11" ht="66" customHeight="1" x14ac:dyDescent="0.2">
      <c r="A130" s="91" t="s">
        <v>183</v>
      </c>
      <c r="B130" s="167" t="s">
        <v>181</v>
      </c>
      <c r="C130" s="168">
        <v>20</v>
      </c>
      <c r="D130" s="166">
        <v>1500</v>
      </c>
      <c r="E130" s="193">
        <f>+D130*C130</f>
        <v>30000</v>
      </c>
      <c r="F130" s="193"/>
      <c r="G130" s="192" t="s">
        <v>184</v>
      </c>
      <c r="H130" s="192"/>
      <c r="I130" s="192"/>
    </row>
    <row r="131" spans="1:11" ht="15" customHeight="1" x14ac:dyDescent="0.2">
      <c r="D131" s="161"/>
      <c r="H131" s="97"/>
    </row>
    <row r="132" spans="1:11" x14ac:dyDescent="0.2">
      <c r="A132" s="183" t="s">
        <v>1</v>
      </c>
      <c r="B132" s="184"/>
      <c r="C132" s="184"/>
      <c r="D132" s="184"/>
      <c r="E132" s="184"/>
      <c r="F132" s="184"/>
      <c r="G132" s="157">
        <f>SUM(E130:F130)</f>
        <v>30000</v>
      </c>
      <c r="H132" s="158"/>
    </row>
    <row r="134" spans="1:11" x14ac:dyDescent="0.2">
      <c r="A134" s="185" t="s">
        <v>185</v>
      </c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</row>
    <row r="136" spans="1:11" ht="15" customHeight="1" x14ac:dyDescent="0.2">
      <c r="A136" s="141" t="s">
        <v>0</v>
      </c>
      <c r="B136" s="141" t="s">
        <v>100</v>
      </c>
      <c r="C136" s="141" t="s">
        <v>101</v>
      </c>
      <c r="D136" s="141" t="s">
        <v>99</v>
      </c>
      <c r="E136" s="187" t="s">
        <v>102</v>
      </c>
      <c r="F136" s="188"/>
      <c r="G136" s="189" t="s">
        <v>3</v>
      </c>
      <c r="H136" s="189"/>
      <c r="I136" s="189"/>
    </row>
    <row r="137" spans="1:11" ht="66" customHeight="1" x14ac:dyDescent="0.2">
      <c r="A137" s="91" t="s">
        <v>186</v>
      </c>
      <c r="B137" s="167" t="s">
        <v>187</v>
      </c>
      <c r="C137" s="168">
        <v>500</v>
      </c>
      <c r="D137" s="166">
        <v>25</v>
      </c>
      <c r="E137" s="193">
        <f>+D137*C137</f>
        <v>12500</v>
      </c>
      <c r="F137" s="193"/>
      <c r="G137" s="192" t="s">
        <v>188</v>
      </c>
      <c r="H137" s="192"/>
      <c r="I137" s="192"/>
    </row>
    <row r="138" spans="1:11" ht="15" customHeight="1" x14ac:dyDescent="0.2">
      <c r="D138" s="161"/>
      <c r="H138" s="97"/>
    </row>
    <row r="139" spans="1:11" x14ac:dyDescent="0.2">
      <c r="A139" s="183" t="s">
        <v>1</v>
      </c>
      <c r="B139" s="184"/>
      <c r="C139" s="184"/>
      <c r="D139" s="184"/>
      <c r="E139" s="184"/>
      <c r="F139" s="184"/>
      <c r="G139" s="157">
        <f>SUM(E137:F137)</f>
        <v>12500</v>
      </c>
      <c r="H139" s="158"/>
    </row>
    <row r="141" spans="1:11" x14ac:dyDescent="0.2">
      <c r="A141" s="185" t="s">
        <v>189</v>
      </c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</row>
    <row r="143" spans="1:11" ht="15" customHeight="1" x14ac:dyDescent="0.2">
      <c r="A143" s="141" t="s">
        <v>0</v>
      </c>
      <c r="B143" s="141" t="s">
        <v>100</v>
      </c>
      <c r="C143" s="141" t="s">
        <v>101</v>
      </c>
      <c r="D143" s="141" t="s">
        <v>99</v>
      </c>
      <c r="E143" s="187" t="s">
        <v>102</v>
      </c>
      <c r="F143" s="188"/>
      <c r="G143" s="189" t="s">
        <v>3</v>
      </c>
      <c r="H143" s="189"/>
      <c r="I143" s="189"/>
    </row>
    <row r="144" spans="1:11" ht="66" customHeight="1" x14ac:dyDescent="0.2">
      <c r="A144" s="91" t="s">
        <v>190</v>
      </c>
      <c r="B144" s="167" t="s">
        <v>191</v>
      </c>
      <c r="C144" s="168">
        <v>8333.3340000000007</v>
      </c>
      <c r="D144" s="166">
        <v>3.74</v>
      </c>
      <c r="E144" s="193">
        <f>+D144*C144</f>
        <v>31166.669160000005</v>
      </c>
      <c r="F144" s="193"/>
      <c r="G144" s="192" t="s">
        <v>192</v>
      </c>
      <c r="H144" s="192"/>
      <c r="I144" s="192"/>
    </row>
    <row r="145" spans="1:11" ht="15" customHeight="1" x14ac:dyDescent="0.2">
      <c r="D145" s="161"/>
      <c r="H145" s="97"/>
    </row>
    <row r="146" spans="1:11" x14ac:dyDescent="0.2">
      <c r="A146" s="183" t="s">
        <v>1</v>
      </c>
      <c r="B146" s="184"/>
      <c r="C146" s="184"/>
      <c r="D146" s="184"/>
      <c r="E146" s="184"/>
      <c r="F146" s="184"/>
      <c r="G146" s="157">
        <f>SUM(E144:F144)</f>
        <v>31166.669160000005</v>
      </c>
      <c r="H146" s="158"/>
    </row>
    <row r="154" spans="1:11" x14ac:dyDescent="0.2">
      <c r="A154" s="185" t="s">
        <v>193</v>
      </c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</row>
    <row r="156" spans="1:11" ht="15" customHeight="1" x14ac:dyDescent="0.2">
      <c r="A156" s="141" t="s">
        <v>0</v>
      </c>
      <c r="B156" s="141" t="s">
        <v>100</v>
      </c>
      <c r="C156" s="141" t="s">
        <v>101</v>
      </c>
      <c r="D156" s="141" t="s">
        <v>99</v>
      </c>
      <c r="E156" s="187" t="s">
        <v>102</v>
      </c>
      <c r="F156" s="188"/>
      <c r="G156" s="189" t="s">
        <v>3</v>
      </c>
      <c r="H156" s="189"/>
      <c r="I156" s="189"/>
    </row>
    <row r="157" spans="1:11" ht="66" customHeight="1" x14ac:dyDescent="0.2">
      <c r="A157" s="91" t="s">
        <v>194</v>
      </c>
      <c r="B157" s="167" t="s">
        <v>198</v>
      </c>
      <c r="C157" s="154">
        <v>19.5555428571428</v>
      </c>
      <c r="D157" s="168">
        <v>350</v>
      </c>
      <c r="E157" s="190">
        <f>+D157*C157</f>
        <v>6844.4399999999805</v>
      </c>
      <c r="F157" s="191"/>
      <c r="G157" s="192" t="s">
        <v>192</v>
      </c>
      <c r="H157" s="192"/>
      <c r="I157" s="192"/>
    </row>
    <row r="158" spans="1:11" ht="66" customHeight="1" x14ac:dyDescent="0.2">
      <c r="A158" s="91" t="s">
        <v>195</v>
      </c>
      <c r="B158" s="167" t="s">
        <v>198</v>
      </c>
      <c r="C158" s="154">
        <v>66.6666666666666</v>
      </c>
      <c r="D158" s="168">
        <v>150</v>
      </c>
      <c r="E158" s="190">
        <f t="shared" ref="E158:E160" si="5">+D158*C158</f>
        <v>9999.9999999999909</v>
      </c>
      <c r="F158" s="191"/>
      <c r="G158" s="192" t="s">
        <v>192</v>
      </c>
      <c r="H158" s="192"/>
      <c r="I158" s="192"/>
    </row>
    <row r="159" spans="1:11" ht="66" customHeight="1" x14ac:dyDescent="0.2">
      <c r="A159" s="91" t="s">
        <v>196</v>
      </c>
      <c r="B159" s="167" t="s">
        <v>191</v>
      </c>
      <c r="C159" s="168">
        <v>31.11112</v>
      </c>
      <c r="D159" s="168">
        <v>250</v>
      </c>
      <c r="E159" s="190">
        <f t="shared" si="5"/>
        <v>7777.78</v>
      </c>
      <c r="F159" s="191"/>
      <c r="G159" s="192" t="s">
        <v>192</v>
      </c>
      <c r="H159" s="192"/>
      <c r="I159" s="192"/>
    </row>
    <row r="160" spans="1:11" ht="66" customHeight="1" x14ac:dyDescent="0.2">
      <c r="A160" s="91" t="s">
        <v>197</v>
      </c>
      <c r="B160" s="167" t="s">
        <v>191</v>
      </c>
      <c r="C160" s="168">
        <v>22.222239999999999</v>
      </c>
      <c r="D160" s="168">
        <v>250</v>
      </c>
      <c r="E160" s="190">
        <f t="shared" si="5"/>
        <v>5555.5599999999995</v>
      </c>
      <c r="F160" s="191"/>
      <c r="G160" s="192" t="s">
        <v>192</v>
      </c>
      <c r="H160" s="192"/>
      <c r="I160" s="192"/>
    </row>
    <row r="161" spans="1:11" ht="15" customHeight="1" x14ac:dyDescent="0.2">
      <c r="D161" s="161"/>
      <c r="H161" s="97"/>
    </row>
    <row r="162" spans="1:11" x14ac:dyDescent="0.2">
      <c r="A162" s="183" t="s">
        <v>1</v>
      </c>
      <c r="B162" s="184"/>
      <c r="C162" s="184"/>
      <c r="D162" s="184"/>
      <c r="E162" s="184"/>
      <c r="F162" s="184"/>
      <c r="G162" s="157">
        <f>SUM(E157:F160)</f>
        <v>30177.77999999997</v>
      </c>
      <c r="H162" s="158"/>
    </row>
    <row r="164" spans="1:11" x14ac:dyDescent="0.2">
      <c r="A164" s="185" t="s">
        <v>199</v>
      </c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</row>
    <row r="166" spans="1:11" ht="15" customHeight="1" x14ac:dyDescent="0.2">
      <c r="A166" s="141" t="s">
        <v>0</v>
      </c>
      <c r="B166" s="141" t="s">
        <v>100</v>
      </c>
      <c r="C166" s="141" t="s">
        <v>101</v>
      </c>
      <c r="D166" s="141" t="s">
        <v>99</v>
      </c>
      <c r="E166" s="187" t="s">
        <v>102</v>
      </c>
      <c r="F166" s="188"/>
      <c r="G166" s="189" t="s">
        <v>3</v>
      </c>
      <c r="H166" s="189"/>
      <c r="I166" s="189"/>
    </row>
    <row r="167" spans="1:11" ht="66" customHeight="1" x14ac:dyDescent="0.2">
      <c r="A167" s="91" t="s">
        <v>200</v>
      </c>
      <c r="B167" s="167" t="s">
        <v>100</v>
      </c>
      <c r="C167" s="154">
        <v>4.5719250000000002</v>
      </c>
      <c r="D167" s="168">
        <v>4000</v>
      </c>
      <c r="E167" s="190">
        <f>+D167*C167</f>
        <v>18287.7</v>
      </c>
      <c r="F167" s="191"/>
      <c r="G167" s="192" t="s">
        <v>201</v>
      </c>
      <c r="H167" s="192"/>
      <c r="I167" s="192"/>
    </row>
    <row r="168" spans="1:11" ht="15" customHeight="1" x14ac:dyDescent="0.2">
      <c r="D168" s="161"/>
      <c r="H168" s="97"/>
    </row>
    <row r="169" spans="1:11" x14ac:dyDescent="0.2">
      <c r="A169" s="183" t="s">
        <v>1</v>
      </c>
      <c r="B169" s="184"/>
      <c r="C169" s="184"/>
      <c r="D169" s="184"/>
      <c r="E169" s="184"/>
      <c r="F169" s="184"/>
      <c r="G169" s="157">
        <f>SUM(E167:F167)</f>
        <v>18287.7</v>
      </c>
      <c r="H169" s="158"/>
    </row>
    <row r="171" spans="1:11" x14ac:dyDescent="0.2">
      <c r="A171" s="185" t="s">
        <v>216</v>
      </c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</row>
    <row r="173" spans="1:11" ht="15" customHeight="1" x14ac:dyDescent="0.2">
      <c r="A173" s="141" t="s">
        <v>0</v>
      </c>
      <c r="B173" s="141" t="s">
        <v>100</v>
      </c>
      <c r="C173" s="141" t="s">
        <v>101</v>
      </c>
      <c r="D173" s="141" t="s">
        <v>99</v>
      </c>
      <c r="E173" s="187" t="s">
        <v>102</v>
      </c>
      <c r="F173" s="188"/>
      <c r="G173" s="189" t="s">
        <v>3</v>
      </c>
      <c r="H173" s="189"/>
      <c r="I173" s="189"/>
    </row>
    <row r="174" spans="1:11" ht="66" customHeight="1" x14ac:dyDescent="0.2">
      <c r="A174" s="91" t="s">
        <v>217</v>
      </c>
      <c r="B174" s="167" t="s">
        <v>204</v>
      </c>
      <c r="C174" s="154">
        <v>4</v>
      </c>
      <c r="D174" s="168">
        <v>4000</v>
      </c>
      <c r="E174" s="190">
        <f>+D174*C174</f>
        <v>16000</v>
      </c>
      <c r="F174" s="191"/>
      <c r="G174" s="192" t="s">
        <v>201</v>
      </c>
      <c r="H174" s="192"/>
      <c r="I174" s="192"/>
    </row>
    <row r="175" spans="1:11" ht="15" customHeight="1" x14ac:dyDescent="0.2">
      <c r="D175" s="161"/>
      <c r="H175" s="97"/>
    </row>
    <row r="176" spans="1:11" x14ac:dyDescent="0.2">
      <c r="A176" s="183" t="s">
        <v>1</v>
      </c>
      <c r="B176" s="184"/>
      <c r="C176" s="184"/>
      <c r="D176" s="184"/>
      <c r="E176" s="184"/>
      <c r="F176" s="184"/>
      <c r="G176" s="157">
        <f>SUM(E174:F174)</f>
        <v>16000</v>
      </c>
      <c r="H176" s="158"/>
    </row>
    <row r="177" spans="1:11" x14ac:dyDescent="0.2">
      <c r="A177" s="100"/>
      <c r="B177" s="100"/>
      <c r="C177" s="100"/>
      <c r="D177" s="100"/>
      <c r="E177" s="100"/>
      <c r="F177" s="100"/>
      <c r="G177" s="170"/>
      <c r="H177" s="171"/>
      <c r="I177" s="102"/>
    </row>
    <row r="178" spans="1:11" x14ac:dyDescent="0.2">
      <c r="A178" s="100"/>
      <c r="B178" s="100"/>
      <c r="C178" s="100"/>
      <c r="D178" s="100"/>
      <c r="E178" s="100"/>
      <c r="F178" s="100"/>
      <c r="G178" s="170"/>
      <c r="H178" s="171"/>
      <c r="I178" s="102"/>
    </row>
    <row r="179" spans="1:11" x14ac:dyDescent="0.2">
      <c r="A179" s="100"/>
      <c r="B179" s="100"/>
      <c r="C179" s="100"/>
      <c r="D179" s="100"/>
      <c r="E179" s="100"/>
      <c r="F179" s="100"/>
      <c r="G179" s="170"/>
      <c r="H179" s="171"/>
      <c r="I179" s="102"/>
    </row>
    <row r="180" spans="1:11" x14ac:dyDescent="0.2">
      <c r="A180" s="100"/>
      <c r="B180" s="100"/>
      <c r="C180" s="100"/>
      <c r="D180" s="100"/>
      <c r="E180" s="100"/>
      <c r="F180" s="100"/>
      <c r="G180" s="170"/>
      <c r="H180" s="171"/>
      <c r="I180" s="102"/>
    </row>
    <row r="181" spans="1:11" x14ac:dyDescent="0.2">
      <c r="A181" s="185" t="s">
        <v>202</v>
      </c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</row>
    <row r="183" spans="1:11" ht="15" customHeight="1" x14ac:dyDescent="0.2">
      <c r="A183" s="141" t="s">
        <v>0</v>
      </c>
      <c r="B183" s="141" t="s">
        <v>100</v>
      </c>
      <c r="C183" s="141" t="s">
        <v>101</v>
      </c>
      <c r="D183" s="141" t="s">
        <v>99</v>
      </c>
      <c r="E183" s="187" t="s">
        <v>102</v>
      </c>
      <c r="F183" s="188"/>
      <c r="G183" s="189" t="s">
        <v>3</v>
      </c>
      <c r="H183" s="189"/>
      <c r="I183" s="189"/>
    </row>
    <row r="184" spans="1:11" ht="66" customHeight="1" x14ac:dyDescent="0.2">
      <c r="A184" s="91" t="s">
        <v>203</v>
      </c>
      <c r="B184" s="167" t="s">
        <v>204</v>
      </c>
      <c r="C184" s="154">
        <v>4</v>
      </c>
      <c r="D184" s="168">
        <v>3500</v>
      </c>
      <c r="E184" s="190">
        <f>+D184*C184</f>
        <v>14000</v>
      </c>
      <c r="F184" s="191"/>
      <c r="G184" s="192" t="s">
        <v>218</v>
      </c>
      <c r="H184" s="192"/>
      <c r="I184" s="192"/>
    </row>
    <row r="185" spans="1:11" ht="15" customHeight="1" x14ac:dyDescent="0.2">
      <c r="D185" s="161"/>
      <c r="H185" s="97"/>
    </row>
    <row r="186" spans="1:11" x14ac:dyDescent="0.2">
      <c r="A186" s="183" t="s">
        <v>1</v>
      </c>
      <c r="B186" s="184"/>
      <c r="C186" s="184"/>
      <c r="D186" s="184"/>
      <c r="E186" s="184"/>
      <c r="F186" s="184"/>
      <c r="G186" s="157">
        <f>SUM(E184:F184)</f>
        <v>14000</v>
      </c>
      <c r="H186" s="158"/>
    </row>
    <row r="188" spans="1:11" x14ac:dyDescent="0.2">
      <c r="A188" s="185" t="s">
        <v>205</v>
      </c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</row>
    <row r="190" spans="1:11" ht="15" customHeight="1" x14ac:dyDescent="0.2">
      <c r="A190" s="141" t="s">
        <v>0</v>
      </c>
      <c r="B190" s="141" t="s">
        <v>100</v>
      </c>
      <c r="C190" s="141" t="s">
        <v>101</v>
      </c>
      <c r="D190" s="141" t="s">
        <v>99</v>
      </c>
      <c r="E190" s="187" t="s">
        <v>102</v>
      </c>
      <c r="F190" s="188"/>
      <c r="G190" s="189" t="s">
        <v>3</v>
      </c>
      <c r="H190" s="189"/>
      <c r="I190" s="189"/>
    </row>
    <row r="191" spans="1:11" ht="66" customHeight="1" x14ac:dyDescent="0.2">
      <c r="A191" s="91" t="s">
        <v>207</v>
      </c>
      <c r="B191" s="167" t="s">
        <v>204</v>
      </c>
      <c r="C191" s="154">
        <v>4</v>
      </c>
      <c r="D191" s="168">
        <v>500</v>
      </c>
      <c r="E191" s="190">
        <f>+D191*C191</f>
        <v>2000</v>
      </c>
      <c r="F191" s="191"/>
      <c r="G191" s="192" t="s">
        <v>206</v>
      </c>
      <c r="H191" s="192"/>
      <c r="I191" s="192"/>
    </row>
    <row r="192" spans="1:11" ht="15" customHeight="1" x14ac:dyDescent="0.2">
      <c r="D192" s="161"/>
      <c r="H192" s="97"/>
    </row>
    <row r="193" spans="1:11" x14ac:dyDescent="0.2">
      <c r="A193" s="183" t="s">
        <v>1</v>
      </c>
      <c r="B193" s="184"/>
      <c r="C193" s="184"/>
      <c r="D193" s="184"/>
      <c r="E193" s="184"/>
      <c r="F193" s="184"/>
      <c r="G193" s="157">
        <f>SUM(E191:F191)</f>
        <v>2000</v>
      </c>
      <c r="H193" s="158"/>
    </row>
    <row r="195" spans="1:11" x14ac:dyDescent="0.2">
      <c r="A195" s="185" t="s">
        <v>208</v>
      </c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</row>
    <row r="197" spans="1:11" ht="15" customHeight="1" x14ac:dyDescent="0.2">
      <c r="A197" s="141" t="s">
        <v>0</v>
      </c>
      <c r="B197" s="141" t="s">
        <v>100</v>
      </c>
      <c r="C197" s="141" t="s">
        <v>101</v>
      </c>
      <c r="D197" s="141" t="s">
        <v>99</v>
      </c>
      <c r="E197" s="187" t="s">
        <v>102</v>
      </c>
      <c r="F197" s="188"/>
      <c r="G197" s="189" t="s">
        <v>3</v>
      </c>
      <c r="H197" s="189"/>
      <c r="I197" s="189"/>
    </row>
    <row r="198" spans="1:11" ht="66" customHeight="1" x14ac:dyDescent="0.2">
      <c r="A198" s="91" t="s">
        <v>209</v>
      </c>
      <c r="B198" s="167" t="s">
        <v>210</v>
      </c>
      <c r="C198" s="154">
        <v>8</v>
      </c>
      <c r="D198" s="168">
        <v>1000</v>
      </c>
      <c r="E198" s="190">
        <f>+D198*C198</f>
        <v>8000</v>
      </c>
      <c r="F198" s="191"/>
      <c r="G198" s="192" t="s">
        <v>211</v>
      </c>
      <c r="H198" s="192"/>
      <c r="I198" s="192"/>
    </row>
    <row r="199" spans="1:11" ht="15" customHeight="1" x14ac:dyDescent="0.2">
      <c r="D199" s="161"/>
      <c r="H199" s="97"/>
    </row>
    <row r="200" spans="1:11" x14ac:dyDescent="0.2">
      <c r="A200" s="183" t="s">
        <v>1</v>
      </c>
      <c r="B200" s="184"/>
      <c r="C200" s="184"/>
      <c r="D200" s="184"/>
      <c r="E200" s="184"/>
      <c r="F200" s="184"/>
      <c r="G200" s="157">
        <f>SUM(E198:F198)</f>
        <v>8000</v>
      </c>
      <c r="H200" s="158"/>
    </row>
    <row r="202" spans="1:11" x14ac:dyDescent="0.2">
      <c r="A202" s="185" t="s">
        <v>212</v>
      </c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</row>
    <row r="204" spans="1:11" ht="15" customHeight="1" x14ac:dyDescent="0.2">
      <c r="A204" s="141" t="s">
        <v>0</v>
      </c>
      <c r="B204" s="141" t="s">
        <v>100</v>
      </c>
      <c r="C204" s="141" t="s">
        <v>101</v>
      </c>
      <c r="D204" s="141" t="s">
        <v>99</v>
      </c>
      <c r="E204" s="187" t="s">
        <v>102</v>
      </c>
      <c r="F204" s="188"/>
      <c r="G204" s="189" t="s">
        <v>3</v>
      </c>
      <c r="H204" s="189"/>
      <c r="I204" s="189"/>
    </row>
    <row r="205" spans="1:11" ht="66" customHeight="1" x14ac:dyDescent="0.2">
      <c r="A205" s="91" t="s">
        <v>213</v>
      </c>
      <c r="B205" s="167" t="s">
        <v>137</v>
      </c>
      <c r="C205" s="154">
        <v>3</v>
      </c>
      <c r="D205" s="169">
        <v>216666.66666666599</v>
      </c>
      <c r="E205" s="190">
        <f>+D205*C205</f>
        <v>649999.9999999979</v>
      </c>
      <c r="F205" s="191"/>
      <c r="G205" s="192" t="s">
        <v>214</v>
      </c>
      <c r="H205" s="192"/>
      <c r="I205" s="192"/>
    </row>
    <row r="206" spans="1:11" ht="15" customHeight="1" x14ac:dyDescent="0.2">
      <c r="D206" s="161"/>
      <c r="H206" s="97"/>
    </row>
    <row r="207" spans="1:11" x14ac:dyDescent="0.2">
      <c r="A207" s="183" t="s">
        <v>1</v>
      </c>
      <c r="B207" s="184"/>
      <c r="C207" s="184"/>
      <c r="D207" s="184"/>
      <c r="E207" s="184"/>
      <c r="F207" s="184"/>
      <c r="G207" s="157">
        <f>SUM(E205:F205)</f>
        <v>649999.9999999979</v>
      </c>
      <c r="H207" s="158"/>
    </row>
    <row r="210" spans="6:7" x14ac:dyDescent="0.2">
      <c r="G210" s="132">
        <f>+G207+G200+G193+G186+G176+G169+G162+G146+G139+G132+G125+G114+G103+G80+G73+G56+G46+G35+G28+G21+G13</f>
        <v>1130503.326759998</v>
      </c>
    </row>
    <row r="212" spans="6:7" x14ac:dyDescent="0.2">
      <c r="G212" s="109"/>
    </row>
    <row r="213" spans="6:7" x14ac:dyDescent="0.2">
      <c r="F213" s="94" t="s">
        <v>234</v>
      </c>
      <c r="G213" s="158">
        <v>1130563</v>
      </c>
    </row>
    <row r="214" spans="6:7" x14ac:dyDescent="0.2">
      <c r="F214" s="94" t="s">
        <v>235</v>
      </c>
      <c r="G214" s="132"/>
    </row>
  </sheetData>
  <mergeCells count="150">
    <mergeCell ref="A3:I3"/>
    <mergeCell ref="A4:I4"/>
    <mergeCell ref="A5:I5"/>
    <mergeCell ref="E18:F18"/>
    <mergeCell ref="G18:I18"/>
    <mergeCell ref="E32:F32"/>
    <mergeCell ref="G32:I32"/>
    <mergeCell ref="E19:F19"/>
    <mergeCell ref="G19:I19"/>
    <mergeCell ref="A21:F21"/>
    <mergeCell ref="A28:F28"/>
    <mergeCell ref="E9:F9"/>
    <mergeCell ref="G9:I9"/>
    <mergeCell ref="E10:F10"/>
    <mergeCell ref="G10:I10"/>
    <mergeCell ref="E25:F25"/>
    <mergeCell ref="G25:I25"/>
    <mergeCell ref="E26:F26"/>
    <mergeCell ref="G26:I26"/>
    <mergeCell ref="E11:F11"/>
    <mergeCell ref="G11:I11"/>
    <mergeCell ref="E44:F44"/>
    <mergeCell ref="G44:I44"/>
    <mergeCell ref="A46:F46"/>
    <mergeCell ref="E50:F50"/>
    <mergeCell ref="G50:I50"/>
    <mergeCell ref="E43:F43"/>
    <mergeCell ref="G43:I43"/>
    <mergeCell ref="A35:F35"/>
    <mergeCell ref="E33:F33"/>
    <mergeCell ref="G33:I33"/>
    <mergeCell ref="E67:F67"/>
    <mergeCell ref="G67:I67"/>
    <mergeCell ref="E68:F68"/>
    <mergeCell ref="G68:I68"/>
    <mergeCell ref="E69:F69"/>
    <mergeCell ref="G69:I69"/>
    <mergeCell ref="E51:F51"/>
    <mergeCell ref="G51:I51"/>
    <mergeCell ref="A56:F56"/>
    <mergeCell ref="E52:F52"/>
    <mergeCell ref="E53:F53"/>
    <mergeCell ref="E54:F54"/>
    <mergeCell ref="G52:I52"/>
    <mergeCell ref="G53:I53"/>
    <mergeCell ref="G54:I54"/>
    <mergeCell ref="A80:F80"/>
    <mergeCell ref="E77:F77"/>
    <mergeCell ref="G77:I77"/>
    <mergeCell ref="E78:F78"/>
    <mergeCell ref="G78:I78"/>
    <mergeCell ref="E70:F70"/>
    <mergeCell ref="G70:I70"/>
    <mergeCell ref="E71:F71"/>
    <mergeCell ref="G71:I71"/>
    <mergeCell ref="A73:F73"/>
    <mergeCell ref="E101:F101"/>
    <mergeCell ref="G101:I101"/>
    <mergeCell ref="A103:F103"/>
    <mergeCell ref="E98:F98"/>
    <mergeCell ref="G98:I98"/>
    <mergeCell ref="E99:F99"/>
    <mergeCell ref="G99:I99"/>
    <mergeCell ref="E100:F100"/>
    <mergeCell ref="G100:I100"/>
    <mergeCell ref="E110:F110"/>
    <mergeCell ref="G110:I110"/>
    <mergeCell ref="E112:F112"/>
    <mergeCell ref="G112:I112"/>
    <mergeCell ref="A114:F114"/>
    <mergeCell ref="E111:F111"/>
    <mergeCell ref="G111:I111"/>
    <mergeCell ref="E107:F107"/>
    <mergeCell ref="G107:I107"/>
    <mergeCell ref="E108:F108"/>
    <mergeCell ref="G108:I108"/>
    <mergeCell ref="E109:F109"/>
    <mergeCell ref="G109:I109"/>
    <mergeCell ref="E130:F130"/>
    <mergeCell ref="G130:I130"/>
    <mergeCell ref="A132:F132"/>
    <mergeCell ref="A134:K134"/>
    <mergeCell ref="E136:F136"/>
    <mergeCell ref="G136:I136"/>
    <mergeCell ref="A125:F125"/>
    <mergeCell ref="A120:K120"/>
    <mergeCell ref="A127:K127"/>
    <mergeCell ref="E129:F129"/>
    <mergeCell ref="G129:I129"/>
    <mergeCell ref="E122:F122"/>
    <mergeCell ref="G122:I122"/>
    <mergeCell ref="E123:F123"/>
    <mergeCell ref="G123:I123"/>
    <mergeCell ref="E144:F144"/>
    <mergeCell ref="G144:I144"/>
    <mergeCell ref="A146:F146"/>
    <mergeCell ref="A154:K154"/>
    <mergeCell ref="E156:F156"/>
    <mergeCell ref="G156:I156"/>
    <mergeCell ref="E137:F137"/>
    <mergeCell ref="G137:I137"/>
    <mergeCell ref="A139:F139"/>
    <mergeCell ref="A141:K141"/>
    <mergeCell ref="E143:F143"/>
    <mergeCell ref="G143:I143"/>
    <mergeCell ref="E157:F157"/>
    <mergeCell ref="G157:I157"/>
    <mergeCell ref="A162:F162"/>
    <mergeCell ref="E158:F158"/>
    <mergeCell ref="E159:F159"/>
    <mergeCell ref="E160:F160"/>
    <mergeCell ref="G158:I158"/>
    <mergeCell ref="G159:I159"/>
    <mergeCell ref="G160:I160"/>
    <mergeCell ref="G191:I191"/>
    <mergeCell ref="A169:F169"/>
    <mergeCell ref="A181:K181"/>
    <mergeCell ref="E183:F183"/>
    <mergeCell ref="G183:I183"/>
    <mergeCell ref="E184:F184"/>
    <mergeCell ref="G184:I184"/>
    <mergeCell ref="A164:K164"/>
    <mergeCell ref="E166:F166"/>
    <mergeCell ref="G166:I166"/>
    <mergeCell ref="E167:F167"/>
    <mergeCell ref="G167:I167"/>
    <mergeCell ref="A207:F207"/>
    <mergeCell ref="A171:K171"/>
    <mergeCell ref="E173:F173"/>
    <mergeCell ref="G173:I173"/>
    <mergeCell ref="E174:F174"/>
    <mergeCell ref="G174:I174"/>
    <mergeCell ref="A176:F176"/>
    <mergeCell ref="A200:F200"/>
    <mergeCell ref="A202:K202"/>
    <mergeCell ref="E204:F204"/>
    <mergeCell ref="G204:I204"/>
    <mergeCell ref="E205:F205"/>
    <mergeCell ref="G205:I205"/>
    <mergeCell ref="A193:F193"/>
    <mergeCell ref="A195:K195"/>
    <mergeCell ref="E197:F197"/>
    <mergeCell ref="G197:I197"/>
    <mergeCell ref="E198:F198"/>
    <mergeCell ref="G198:I198"/>
    <mergeCell ref="A186:F186"/>
    <mergeCell ref="A188:K188"/>
    <mergeCell ref="E190:F190"/>
    <mergeCell ref="G190:I190"/>
    <mergeCell ref="E191:F191"/>
  </mergeCells>
  <phoneticPr fontId="3" type="noConversion"/>
  <pageMargins left="0.86614173228346458" right="0.23622047244094491" top="0.31496062992125984" bottom="0.98425196850393704" header="0" footer="0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pane xSplit="3" ySplit="5" topLeftCell="K6" activePane="bottomRight" state="frozen"/>
      <selection pane="topRight" activeCell="D1" sqref="D1"/>
      <selection pane="bottomLeft" activeCell="A6" sqref="A6"/>
      <selection pane="bottomRight" activeCell="A18" sqref="A18"/>
    </sheetView>
  </sheetViews>
  <sheetFormatPr baseColWidth="10" defaultColWidth="11.42578125" defaultRowHeight="12.75" x14ac:dyDescent="0.2"/>
  <cols>
    <col min="1" max="1" width="11.5703125" style="94" bestFit="1" customWidth="1"/>
    <col min="2" max="2" width="39.85546875" style="94" customWidth="1"/>
    <col min="3" max="3" width="13.28515625" style="94" bestFit="1" customWidth="1"/>
    <col min="4" max="4" width="11.42578125" style="94" hidden="1" customWidth="1"/>
    <col min="5" max="5" width="5.85546875" style="94" hidden="1" customWidth="1"/>
    <col min="6" max="6" width="7.85546875" style="94" hidden="1" customWidth="1"/>
    <col min="7" max="7" width="6.85546875" style="94" hidden="1" customWidth="1"/>
    <col min="8" max="8" width="6.42578125" style="94" hidden="1" customWidth="1"/>
    <col min="9" max="9" width="9" style="94" hidden="1" customWidth="1"/>
    <col min="10" max="10" width="6.42578125" style="94" hidden="1" customWidth="1"/>
    <col min="11" max="11" width="10.5703125" style="94" customWidth="1"/>
    <col min="12" max="12" width="12" style="94" bestFit="1" customWidth="1"/>
    <col min="13" max="16" width="13.28515625" style="94" bestFit="1" customWidth="1"/>
    <col min="17" max="17" width="15" style="94" customWidth="1"/>
    <col min="18" max="18" width="12.42578125" style="94" bestFit="1" customWidth="1"/>
    <col min="19" max="16384" width="11.42578125" style="94"/>
  </cols>
  <sheetData>
    <row r="1" spans="1:19" x14ac:dyDescent="0.2">
      <c r="A1" s="9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93"/>
    </row>
    <row r="2" spans="1:19" x14ac:dyDescent="0.2">
      <c r="A2" s="92"/>
    </row>
    <row r="3" spans="1:19" ht="20.25" customHeight="1" x14ac:dyDescent="0.2"/>
    <row r="4" spans="1:19" s="104" customFormat="1" ht="15.75" x14ac:dyDescent="0.2">
      <c r="A4" s="204" t="s">
        <v>28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</row>
    <row r="5" spans="1:19" s="104" customFormat="1" ht="11.25" x14ac:dyDescent="0.2">
      <c r="A5" s="205" t="s">
        <v>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</row>
    <row r="6" spans="1:19" s="104" customFormat="1" ht="11.25" x14ac:dyDescent="0.2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</row>
    <row r="7" spans="1:19" s="104" customFormat="1" ht="20.25" customHeight="1" x14ac:dyDescent="0.2">
      <c r="A7" s="106" t="s">
        <v>4</v>
      </c>
      <c r="B7" s="106" t="s">
        <v>5</v>
      </c>
      <c r="C7" s="106" t="s">
        <v>25</v>
      </c>
      <c r="D7" s="107" t="s">
        <v>26</v>
      </c>
      <c r="E7" s="107" t="s">
        <v>7</v>
      </c>
      <c r="F7" s="107" t="s">
        <v>8</v>
      </c>
      <c r="G7" s="107" t="s">
        <v>9</v>
      </c>
      <c r="H7" s="107" t="s">
        <v>10</v>
      </c>
      <c r="I7" s="107" t="s">
        <v>11</v>
      </c>
      <c r="J7" s="107" t="s">
        <v>12</v>
      </c>
      <c r="K7" s="107" t="s">
        <v>13</v>
      </c>
      <c r="L7" s="107" t="s">
        <v>14</v>
      </c>
      <c r="M7" s="107" t="s">
        <v>15</v>
      </c>
      <c r="N7" s="107" t="s">
        <v>16</v>
      </c>
      <c r="O7" s="107" t="s">
        <v>17</v>
      </c>
      <c r="P7" s="107" t="s">
        <v>19</v>
      </c>
      <c r="Q7" s="107" t="s">
        <v>18</v>
      </c>
    </row>
    <row r="8" spans="1:19" s="104" customFormat="1" ht="20.25" customHeight="1" x14ac:dyDescent="0.2">
      <c r="A8" s="146">
        <v>12100</v>
      </c>
      <c r="B8" s="147" t="s">
        <v>109</v>
      </c>
      <c r="C8" s="148">
        <v>104256</v>
      </c>
      <c r="D8" s="126"/>
      <c r="E8" s="127"/>
      <c r="F8" s="127"/>
      <c r="G8" s="127"/>
      <c r="H8" s="127"/>
      <c r="I8" s="128"/>
      <c r="J8" s="128"/>
      <c r="K8" s="128">
        <f>C8/6</f>
        <v>17376</v>
      </c>
      <c r="L8" s="128">
        <v>17376</v>
      </c>
      <c r="M8" s="128">
        <v>17376</v>
      </c>
      <c r="N8" s="128">
        <v>17376</v>
      </c>
      <c r="O8" s="128">
        <v>17376</v>
      </c>
      <c r="P8" s="128">
        <v>17376</v>
      </c>
      <c r="Q8" s="127">
        <f>SUM(K8:P8)</f>
        <v>104256</v>
      </c>
      <c r="R8" s="173">
        <f>+Q8-C8</f>
        <v>0</v>
      </c>
      <c r="S8" s="125"/>
    </row>
    <row r="9" spans="1:19" s="104" customFormat="1" ht="20.25" customHeight="1" x14ac:dyDescent="0.2">
      <c r="A9" s="146">
        <v>13110</v>
      </c>
      <c r="B9" s="147" t="s">
        <v>110</v>
      </c>
      <c r="C9" s="175">
        <f>C8*10%</f>
        <v>10425.6</v>
      </c>
      <c r="D9" s="126"/>
      <c r="E9" s="127"/>
      <c r="F9" s="127"/>
      <c r="G9" s="127"/>
      <c r="H9" s="127"/>
      <c r="I9" s="128"/>
      <c r="J9" s="128"/>
      <c r="K9" s="128">
        <f>K8*10%</f>
        <v>1737.6000000000001</v>
      </c>
      <c r="L9" s="128">
        <f t="shared" ref="L9:P9" si="0">L8*10%</f>
        <v>1737.6000000000001</v>
      </c>
      <c r="M9" s="128">
        <f t="shared" si="0"/>
        <v>1737.6000000000001</v>
      </c>
      <c r="N9" s="128">
        <f t="shared" si="0"/>
        <v>1737.6000000000001</v>
      </c>
      <c r="O9" s="128">
        <f t="shared" si="0"/>
        <v>1737.6000000000001</v>
      </c>
      <c r="P9" s="128">
        <f t="shared" si="0"/>
        <v>1737.6000000000001</v>
      </c>
      <c r="Q9" s="127">
        <f t="shared" ref="Q9:Q28" si="1">SUM(K9:P9)</f>
        <v>10425.6</v>
      </c>
      <c r="R9" s="173">
        <f t="shared" ref="R9:R28" si="2">+Q9-C9</f>
        <v>0</v>
      </c>
      <c r="S9" s="125"/>
    </row>
    <row r="10" spans="1:19" s="104" customFormat="1" ht="20.25" customHeight="1" x14ac:dyDescent="0.2">
      <c r="A10" s="146">
        <v>13100</v>
      </c>
      <c r="B10" s="147" t="s">
        <v>111</v>
      </c>
      <c r="C10" s="175">
        <f>C8*1.71%</f>
        <v>1782.7776000000001</v>
      </c>
      <c r="D10" s="126"/>
      <c r="E10" s="127"/>
      <c r="F10" s="127"/>
      <c r="G10" s="127"/>
      <c r="H10" s="127"/>
      <c r="I10" s="128"/>
      <c r="J10" s="128"/>
      <c r="K10" s="128">
        <f>K8*1.71%</f>
        <v>297.12960000000004</v>
      </c>
      <c r="L10" s="128">
        <f t="shared" ref="L10:P10" si="3">L8*1.71%</f>
        <v>297.12960000000004</v>
      </c>
      <c r="M10" s="128">
        <f t="shared" si="3"/>
        <v>297.12960000000004</v>
      </c>
      <c r="N10" s="128">
        <f t="shared" si="3"/>
        <v>297.12960000000004</v>
      </c>
      <c r="O10" s="128">
        <f t="shared" si="3"/>
        <v>297.12960000000004</v>
      </c>
      <c r="P10" s="128">
        <f t="shared" si="3"/>
        <v>297.12960000000004</v>
      </c>
      <c r="Q10" s="127">
        <f t="shared" si="1"/>
        <v>1782.7776000000001</v>
      </c>
      <c r="R10" s="173">
        <f t="shared" si="2"/>
        <v>0</v>
      </c>
      <c r="S10" s="125"/>
    </row>
    <row r="11" spans="1:19" s="104" customFormat="1" ht="20.25" customHeight="1" x14ac:dyDescent="0.2">
      <c r="A11" s="146">
        <v>13131</v>
      </c>
      <c r="B11" s="147" t="s">
        <v>112</v>
      </c>
      <c r="C11" s="175">
        <f t="shared" ref="C11" si="4">C8*3%</f>
        <v>3127.68</v>
      </c>
      <c r="D11" s="126"/>
      <c r="E11" s="127"/>
      <c r="F11" s="127"/>
      <c r="G11" s="127"/>
      <c r="H11" s="127"/>
      <c r="I11" s="128"/>
      <c r="J11" s="128"/>
      <c r="K11" s="128">
        <f>K8*3%</f>
        <v>521.28</v>
      </c>
      <c r="L11" s="128">
        <f t="shared" ref="L11:P11" si="5">L8*3%</f>
        <v>521.28</v>
      </c>
      <c r="M11" s="128">
        <f t="shared" si="5"/>
        <v>521.28</v>
      </c>
      <c r="N11" s="128">
        <f t="shared" si="5"/>
        <v>521.28</v>
      </c>
      <c r="O11" s="128">
        <f t="shared" si="5"/>
        <v>521.28</v>
      </c>
      <c r="P11" s="128">
        <f t="shared" si="5"/>
        <v>521.28</v>
      </c>
      <c r="Q11" s="127">
        <f t="shared" si="1"/>
        <v>3127.6799999999994</v>
      </c>
      <c r="R11" s="173">
        <f t="shared" si="2"/>
        <v>0</v>
      </c>
      <c r="S11" s="125"/>
    </row>
    <row r="12" spans="1:19" s="104" customFormat="1" ht="20.25" customHeight="1" x14ac:dyDescent="0.2">
      <c r="A12" s="146">
        <v>13200</v>
      </c>
      <c r="B12" s="147" t="s">
        <v>113</v>
      </c>
      <c r="C12" s="175">
        <f t="shared" ref="C12" si="6">C8*2%</f>
        <v>2085.12</v>
      </c>
      <c r="D12" s="126"/>
      <c r="E12" s="127"/>
      <c r="F12" s="127"/>
      <c r="G12" s="127"/>
      <c r="H12" s="127"/>
      <c r="I12" s="128"/>
      <c r="J12" s="128"/>
      <c r="K12" s="128">
        <f>K8*2%</f>
        <v>347.52</v>
      </c>
      <c r="L12" s="128">
        <f t="shared" ref="L12:P12" si="7">L8*2%</f>
        <v>347.52</v>
      </c>
      <c r="M12" s="128">
        <f t="shared" si="7"/>
        <v>347.52</v>
      </c>
      <c r="N12" s="128">
        <f t="shared" si="7"/>
        <v>347.52</v>
      </c>
      <c r="O12" s="128">
        <f t="shared" si="7"/>
        <v>347.52</v>
      </c>
      <c r="P12" s="128">
        <f t="shared" si="7"/>
        <v>347.52</v>
      </c>
      <c r="Q12" s="127">
        <f t="shared" si="1"/>
        <v>2085.12</v>
      </c>
      <c r="R12" s="173">
        <f t="shared" si="2"/>
        <v>0</v>
      </c>
      <c r="S12" s="125"/>
    </row>
    <row r="13" spans="1:19" s="104" customFormat="1" ht="20.25" customHeight="1" x14ac:dyDescent="0.2">
      <c r="A13" s="146">
        <v>22110</v>
      </c>
      <c r="B13" s="147" t="s">
        <v>114</v>
      </c>
      <c r="C13" s="148">
        <v>11500</v>
      </c>
      <c r="D13" s="126"/>
      <c r="E13" s="127"/>
      <c r="F13" s="127"/>
      <c r="G13" s="127"/>
      <c r="H13" s="127"/>
      <c r="I13" s="128"/>
      <c r="J13" s="128"/>
      <c r="K13" s="128">
        <f>+C13/6</f>
        <v>1916.6666666666667</v>
      </c>
      <c r="L13" s="128">
        <v>1916.6666666666667</v>
      </c>
      <c r="M13" s="128">
        <v>1916.6666666666667</v>
      </c>
      <c r="N13" s="128">
        <v>1916.6666666666667</v>
      </c>
      <c r="O13" s="128">
        <v>1916.6666666666667</v>
      </c>
      <c r="P13" s="128">
        <v>1916.6666666666667</v>
      </c>
      <c r="Q13" s="127">
        <f t="shared" si="1"/>
        <v>11500</v>
      </c>
      <c r="R13" s="173">
        <f t="shared" si="2"/>
        <v>0</v>
      </c>
      <c r="S13" s="125"/>
    </row>
    <row r="14" spans="1:19" s="104" customFormat="1" ht="20.25" customHeight="1" x14ac:dyDescent="0.2">
      <c r="A14" s="146">
        <v>22210</v>
      </c>
      <c r="B14" s="147" t="s">
        <v>115</v>
      </c>
      <c r="C14" s="148">
        <v>8340</v>
      </c>
      <c r="D14" s="126"/>
      <c r="E14" s="127"/>
      <c r="F14" s="127"/>
      <c r="G14" s="127"/>
      <c r="H14" s="127"/>
      <c r="I14" s="128"/>
      <c r="J14" s="128"/>
      <c r="K14" s="128">
        <f>+C14/6</f>
        <v>1390</v>
      </c>
      <c r="L14" s="128">
        <v>1390</v>
      </c>
      <c r="M14" s="128">
        <v>1390</v>
      </c>
      <c r="N14" s="128">
        <v>1390</v>
      </c>
      <c r="O14" s="128">
        <v>1390</v>
      </c>
      <c r="P14" s="128">
        <v>1390</v>
      </c>
      <c r="Q14" s="127">
        <f t="shared" si="1"/>
        <v>8340</v>
      </c>
      <c r="R14" s="173">
        <f t="shared" si="2"/>
        <v>0</v>
      </c>
      <c r="S14" s="125"/>
    </row>
    <row r="15" spans="1:19" s="104" customFormat="1" ht="20.25" customHeight="1" x14ac:dyDescent="0.2">
      <c r="A15" s="149">
        <v>24120</v>
      </c>
      <c r="B15" s="150" t="s">
        <v>116</v>
      </c>
      <c r="C15" s="151">
        <v>6000</v>
      </c>
      <c r="D15" s="126"/>
      <c r="E15" s="127"/>
      <c r="F15" s="127"/>
      <c r="G15" s="127"/>
      <c r="H15" s="127"/>
      <c r="I15" s="128"/>
      <c r="J15" s="128"/>
      <c r="K15" s="128"/>
      <c r="L15" s="128">
        <v>3000</v>
      </c>
      <c r="M15" s="128"/>
      <c r="N15" s="128"/>
      <c r="O15" s="128">
        <v>3000</v>
      </c>
      <c r="P15" s="128"/>
      <c r="Q15" s="127">
        <f t="shared" si="1"/>
        <v>6000</v>
      </c>
      <c r="R15" s="173">
        <f t="shared" si="2"/>
        <v>0</v>
      </c>
      <c r="S15" s="125"/>
    </row>
    <row r="16" spans="1:19" s="104" customFormat="1" ht="20.25" customHeight="1" x14ac:dyDescent="0.2">
      <c r="A16" s="146">
        <v>25900</v>
      </c>
      <c r="B16" s="152" t="s">
        <v>230</v>
      </c>
      <c r="C16" s="148">
        <v>79222</v>
      </c>
      <c r="D16" s="126"/>
      <c r="E16" s="127"/>
      <c r="F16" s="127"/>
      <c r="G16" s="127"/>
      <c r="H16" s="127"/>
      <c r="I16" s="128"/>
      <c r="J16" s="128"/>
      <c r="K16" s="128"/>
      <c r="L16" s="128">
        <f>7202*2</f>
        <v>14404</v>
      </c>
      <c r="M16" s="128">
        <f>7202*3</f>
        <v>21606</v>
      </c>
      <c r="N16" s="128">
        <f t="shared" ref="N16:P16" si="8">7202*2</f>
        <v>14404</v>
      </c>
      <c r="O16" s="128">
        <f t="shared" si="8"/>
        <v>14404</v>
      </c>
      <c r="P16" s="128">
        <f t="shared" si="8"/>
        <v>14404</v>
      </c>
      <c r="Q16" s="127">
        <f t="shared" si="1"/>
        <v>79222</v>
      </c>
      <c r="R16" s="173">
        <f t="shared" si="2"/>
        <v>0</v>
      </c>
      <c r="S16" s="125"/>
    </row>
    <row r="17" spans="1:19" s="104" customFormat="1" ht="20.25" customHeight="1" x14ac:dyDescent="0.2">
      <c r="A17" s="146">
        <v>25900</v>
      </c>
      <c r="B17" s="152" t="s">
        <v>117</v>
      </c>
      <c r="C17" s="148">
        <v>85920</v>
      </c>
      <c r="D17" s="126"/>
      <c r="E17" s="127"/>
      <c r="F17" s="127"/>
      <c r="G17" s="127"/>
      <c r="H17" s="127"/>
      <c r="I17" s="128"/>
      <c r="J17" s="128"/>
      <c r="K17" s="128">
        <f>+C17/6</f>
        <v>14320</v>
      </c>
      <c r="L17" s="128">
        <v>14320</v>
      </c>
      <c r="M17" s="128">
        <v>14320</v>
      </c>
      <c r="N17" s="128">
        <v>14320</v>
      </c>
      <c r="O17" s="128">
        <v>14320</v>
      </c>
      <c r="P17" s="128">
        <v>14320</v>
      </c>
      <c r="Q17" s="127">
        <f t="shared" si="1"/>
        <v>85920</v>
      </c>
      <c r="R17" s="173">
        <f t="shared" si="2"/>
        <v>0</v>
      </c>
      <c r="S17" s="125"/>
    </row>
    <row r="18" spans="1:19" s="104" customFormat="1" ht="37.5" customHeight="1" x14ac:dyDescent="0.2">
      <c r="A18" s="275">
        <v>31110</v>
      </c>
      <c r="B18" s="152" t="s">
        <v>118</v>
      </c>
      <c r="C18" s="142">
        <v>5712</v>
      </c>
      <c r="D18" s="126"/>
      <c r="E18" s="127"/>
      <c r="F18" s="127"/>
      <c r="G18" s="127"/>
      <c r="H18" s="127"/>
      <c r="I18" s="128"/>
      <c r="J18" s="128"/>
      <c r="K18" s="128">
        <f>+C18/6</f>
        <v>952</v>
      </c>
      <c r="L18" s="128">
        <v>952</v>
      </c>
      <c r="M18" s="128">
        <v>952</v>
      </c>
      <c r="N18" s="128">
        <v>952</v>
      </c>
      <c r="O18" s="128">
        <v>952</v>
      </c>
      <c r="P18" s="128">
        <v>952</v>
      </c>
      <c r="Q18" s="127">
        <f t="shared" si="1"/>
        <v>5712</v>
      </c>
      <c r="R18" s="173">
        <f t="shared" si="2"/>
        <v>0</v>
      </c>
      <c r="S18" s="125"/>
    </row>
    <row r="19" spans="1:19" s="104" customFormat="1" ht="20.25" customHeight="1" x14ac:dyDescent="0.2">
      <c r="A19" s="146">
        <v>31120</v>
      </c>
      <c r="B19" s="152" t="s">
        <v>119</v>
      </c>
      <c r="C19" s="148">
        <v>30000</v>
      </c>
      <c r="D19" s="126"/>
      <c r="E19" s="127"/>
      <c r="F19" s="127"/>
      <c r="G19" s="127"/>
      <c r="H19" s="127"/>
      <c r="I19" s="128"/>
      <c r="J19" s="128"/>
      <c r="K19" s="128"/>
      <c r="L19" s="128">
        <f>+C19/5</f>
        <v>6000</v>
      </c>
      <c r="M19" s="128">
        <v>6000</v>
      </c>
      <c r="N19" s="128">
        <v>6000</v>
      </c>
      <c r="O19" s="128">
        <v>6000</v>
      </c>
      <c r="P19" s="128">
        <v>6000</v>
      </c>
      <c r="Q19" s="127">
        <f t="shared" si="1"/>
        <v>30000</v>
      </c>
      <c r="R19" s="173">
        <f t="shared" si="2"/>
        <v>0</v>
      </c>
      <c r="S19" s="125"/>
    </row>
    <row r="20" spans="1:19" s="104" customFormat="1" ht="20.25" customHeight="1" x14ac:dyDescent="0.2">
      <c r="A20" s="146">
        <v>31300</v>
      </c>
      <c r="B20" s="152" t="s">
        <v>120</v>
      </c>
      <c r="C20" s="148">
        <v>12500</v>
      </c>
      <c r="D20" s="126"/>
      <c r="E20" s="127"/>
      <c r="F20" s="127"/>
      <c r="G20" s="127"/>
      <c r="H20" s="127"/>
      <c r="I20" s="128"/>
      <c r="J20" s="128"/>
      <c r="K20" s="128"/>
      <c r="L20" s="128">
        <f>C20</f>
        <v>12500</v>
      </c>
      <c r="M20" s="128"/>
      <c r="N20" s="128"/>
      <c r="O20" s="128"/>
      <c r="P20" s="128"/>
      <c r="Q20" s="127">
        <f t="shared" si="1"/>
        <v>12500</v>
      </c>
      <c r="R20" s="173">
        <f t="shared" si="2"/>
        <v>0</v>
      </c>
      <c r="S20" s="125"/>
    </row>
    <row r="21" spans="1:19" s="104" customFormat="1" ht="20.25" customHeight="1" x14ac:dyDescent="0.2">
      <c r="A21" s="146">
        <v>34110</v>
      </c>
      <c r="B21" s="152" t="s">
        <v>121</v>
      </c>
      <c r="C21" s="148">
        <v>31166.666666666668</v>
      </c>
      <c r="D21" s="126"/>
      <c r="E21" s="127"/>
      <c r="F21" s="127"/>
      <c r="G21" s="127"/>
      <c r="H21" s="127"/>
      <c r="I21" s="128"/>
      <c r="J21" s="128"/>
      <c r="K21" s="128"/>
      <c r="L21" s="128">
        <f>+C21/5</f>
        <v>6233.3333333333339</v>
      </c>
      <c r="M21" s="128">
        <v>6233.3333333333339</v>
      </c>
      <c r="N21" s="128">
        <v>6233.3333333333339</v>
      </c>
      <c r="O21" s="128">
        <v>6233.3333333333339</v>
      </c>
      <c r="P21" s="128">
        <v>6233.3333333333339</v>
      </c>
      <c r="Q21" s="127">
        <f t="shared" si="1"/>
        <v>31166.666666666672</v>
      </c>
      <c r="R21" s="173">
        <f t="shared" si="2"/>
        <v>0</v>
      </c>
      <c r="S21" s="125"/>
    </row>
    <row r="22" spans="1:19" s="104" customFormat="1" ht="20.25" customHeight="1" x14ac:dyDescent="0.2">
      <c r="A22" s="146">
        <v>34200</v>
      </c>
      <c r="B22" s="152" t="s">
        <v>122</v>
      </c>
      <c r="C22" s="148">
        <v>30177.77</v>
      </c>
      <c r="D22" s="126"/>
      <c r="E22" s="127"/>
      <c r="F22" s="127"/>
      <c r="G22" s="127"/>
      <c r="H22" s="127"/>
      <c r="I22" s="128"/>
      <c r="J22" s="128"/>
      <c r="K22" s="128"/>
      <c r="L22" s="128"/>
      <c r="M22" s="128">
        <f>C22</f>
        <v>30177.77</v>
      </c>
      <c r="N22" s="128"/>
      <c r="O22" s="128"/>
      <c r="P22" s="128"/>
      <c r="Q22" s="127">
        <f t="shared" si="1"/>
        <v>30177.77</v>
      </c>
      <c r="R22" s="173">
        <f t="shared" si="2"/>
        <v>0</v>
      </c>
      <c r="S22" s="125"/>
    </row>
    <row r="23" spans="1:19" s="104" customFormat="1" ht="20.25" customHeight="1" x14ac:dyDescent="0.2">
      <c r="A23" s="146">
        <v>34500</v>
      </c>
      <c r="B23" s="152" t="s">
        <v>123</v>
      </c>
      <c r="C23" s="153">
        <v>18287.7</v>
      </c>
      <c r="D23" s="126"/>
      <c r="E23" s="127"/>
      <c r="F23" s="127"/>
      <c r="G23" s="127"/>
      <c r="H23" s="127"/>
      <c r="I23" s="128"/>
      <c r="J23" s="128"/>
      <c r="K23" s="128"/>
      <c r="L23" s="128"/>
      <c r="M23" s="128">
        <f>C23</f>
        <v>18287.7</v>
      </c>
      <c r="N23" s="128"/>
      <c r="O23" s="128"/>
      <c r="P23" s="128"/>
      <c r="Q23" s="127">
        <f t="shared" si="1"/>
        <v>18287.7</v>
      </c>
      <c r="R23" s="173">
        <f t="shared" si="2"/>
        <v>0</v>
      </c>
      <c r="S23" s="125"/>
    </row>
    <row r="24" spans="1:19" s="104" customFormat="1" ht="20.25" customHeight="1" x14ac:dyDescent="0.2">
      <c r="A24" s="146">
        <v>34600</v>
      </c>
      <c r="B24" s="152" t="s">
        <v>124</v>
      </c>
      <c r="C24" s="148">
        <v>16000</v>
      </c>
      <c r="D24" s="126"/>
      <c r="E24" s="127"/>
      <c r="F24" s="127"/>
      <c r="G24" s="127"/>
      <c r="H24" s="127"/>
      <c r="I24" s="128"/>
      <c r="J24" s="128"/>
      <c r="K24" s="128"/>
      <c r="L24" s="128">
        <f>C24</f>
        <v>16000</v>
      </c>
      <c r="M24" s="128"/>
      <c r="N24" s="128"/>
      <c r="O24" s="128"/>
      <c r="P24" s="128"/>
      <c r="Q24" s="127">
        <f t="shared" si="1"/>
        <v>16000</v>
      </c>
      <c r="R24" s="173">
        <f t="shared" si="2"/>
        <v>0</v>
      </c>
      <c r="S24" s="125"/>
    </row>
    <row r="25" spans="1:19" s="104" customFormat="1" ht="20.25" customHeight="1" x14ac:dyDescent="0.2">
      <c r="A25" s="146">
        <v>34800</v>
      </c>
      <c r="B25" s="152" t="s">
        <v>125</v>
      </c>
      <c r="C25" s="148">
        <v>14000</v>
      </c>
      <c r="D25" s="126"/>
      <c r="E25" s="127"/>
      <c r="F25" s="127"/>
      <c r="G25" s="127"/>
      <c r="H25" s="127"/>
      <c r="I25" s="128"/>
      <c r="J25" s="128"/>
      <c r="K25" s="128"/>
      <c r="L25" s="128">
        <f>C25</f>
        <v>14000</v>
      </c>
      <c r="M25" s="128"/>
      <c r="N25" s="128"/>
      <c r="O25" s="128"/>
      <c r="P25" s="128"/>
      <c r="Q25" s="127">
        <f t="shared" si="1"/>
        <v>14000</v>
      </c>
      <c r="R25" s="173">
        <f t="shared" si="2"/>
        <v>0</v>
      </c>
      <c r="S25" s="125"/>
    </row>
    <row r="26" spans="1:19" s="104" customFormat="1" ht="20.25" customHeight="1" x14ac:dyDescent="0.2">
      <c r="A26" s="146">
        <v>39100</v>
      </c>
      <c r="B26" s="152" t="s">
        <v>126</v>
      </c>
      <c r="C26" s="146">
        <v>2000</v>
      </c>
      <c r="D26" s="126"/>
      <c r="E26" s="127"/>
      <c r="F26" s="127"/>
      <c r="G26" s="127"/>
      <c r="H26" s="127"/>
      <c r="I26" s="128"/>
      <c r="J26" s="128"/>
      <c r="K26" s="128"/>
      <c r="L26" s="128">
        <f>C26</f>
        <v>2000</v>
      </c>
      <c r="M26" s="128"/>
      <c r="N26" s="128"/>
      <c r="O26" s="128"/>
      <c r="P26" s="128"/>
      <c r="Q26" s="127">
        <f t="shared" si="1"/>
        <v>2000</v>
      </c>
      <c r="R26" s="173">
        <f t="shared" si="2"/>
        <v>0</v>
      </c>
      <c r="S26" s="125"/>
    </row>
    <row r="27" spans="1:19" s="104" customFormat="1" ht="20.25" customHeight="1" x14ac:dyDescent="0.2">
      <c r="A27" s="146">
        <v>39700</v>
      </c>
      <c r="B27" s="152" t="s">
        <v>127</v>
      </c>
      <c r="C27" s="148">
        <v>8000</v>
      </c>
      <c r="D27" s="126"/>
      <c r="E27" s="127"/>
      <c r="F27" s="127"/>
      <c r="G27" s="129"/>
      <c r="H27" s="127"/>
      <c r="I27" s="128"/>
      <c r="J27" s="128"/>
      <c r="K27" s="128"/>
      <c r="L27" s="128">
        <f>C27</f>
        <v>8000</v>
      </c>
      <c r="M27" s="128"/>
      <c r="N27" s="128"/>
      <c r="O27" s="128"/>
      <c r="P27" s="128"/>
      <c r="Q27" s="127">
        <f t="shared" si="1"/>
        <v>8000</v>
      </c>
      <c r="R27" s="173">
        <f t="shared" si="2"/>
        <v>0</v>
      </c>
    </row>
    <row r="28" spans="1:19" s="104" customFormat="1" ht="20.25" customHeight="1" x14ac:dyDescent="0.2">
      <c r="A28" s="146">
        <v>43400</v>
      </c>
      <c r="B28" s="152" t="s">
        <v>128</v>
      </c>
      <c r="C28" s="148">
        <v>650000</v>
      </c>
      <c r="D28" s="126"/>
      <c r="E28" s="127"/>
      <c r="F28" s="127"/>
      <c r="G28" s="129"/>
      <c r="H28" s="127"/>
      <c r="I28" s="128"/>
      <c r="J28" s="128"/>
      <c r="K28" s="128"/>
      <c r="L28" s="128"/>
      <c r="M28" s="128"/>
      <c r="N28" s="128">
        <f>C28</f>
        <v>650000</v>
      </c>
      <c r="O28" s="128"/>
      <c r="P28" s="128"/>
      <c r="Q28" s="127">
        <f t="shared" si="1"/>
        <v>650000</v>
      </c>
      <c r="R28" s="173">
        <f t="shared" si="2"/>
        <v>0</v>
      </c>
    </row>
    <row r="29" spans="1:19" s="104" customFormat="1" ht="20.25" customHeight="1" x14ac:dyDescent="0.2">
      <c r="A29" s="117"/>
      <c r="B29" s="172"/>
      <c r="C29" s="121"/>
      <c r="D29" s="126"/>
      <c r="E29" s="130"/>
      <c r="F29" s="130"/>
      <c r="G29" s="130"/>
      <c r="H29" s="130"/>
      <c r="I29" s="131"/>
      <c r="J29" s="131"/>
      <c r="K29" s="131"/>
      <c r="L29" s="131"/>
      <c r="M29" s="131"/>
      <c r="N29" s="131"/>
      <c r="O29" s="131"/>
      <c r="P29" s="131"/>
      <c r="Q29" s="130"/>
      <c r="R29" s="108"/>
    </row>
    <row r="30" spans="1:19" s="104" customFormat="1" ht="4.5" customHeight="1" x14ac:dyDescent="0.2"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s="104" customFormat="1" ht="15.75" customHeight="1" x14ac:dyDescent="0.2">
      <c r="A31" s="202" t="s">
        <v>6</v>
      </c>
      <c r="B31" s="203"/>
      <c r="C31" s="133">
        <f>SUM(C8:C30)</f>
        <v>1130503.3142666668</v>
      </c>
      <c r="D31" s="133">
        <f>SUM(D8:D30)</f>
        <v>0</v>
      </c>
      <c r="E31" s="133">
        <f t="shared" ref="E31:P31" si="9">SUM(E8:E29)</f>
        <v>0</v>
      </c>
      <c r="F31" s="133">
        <f t="shared" si="9"/>
        <v>0</v>
      </c>
      <c r="G31" s="133">
        <f t="shared" si="9"/>
        <v>0</v>
      </c>
      <c r="H31" s="133">
        <f t="shared" si="9"/>
        <v>0</v>
      </c>
      <c r="I31" s="133">
        <f t="shared" si="9"/>
        <v>0</v>
      </c>
      <c r="J31" s="133">
        <f t="shared" si="9"/>
        <v>0</v>
      </c>
      <c r="K31" s="133">
        <f t="shared" si="9"/>
        <v>38858.196266666666</v>
      </c>
      <c r="L31" s="133">
        <f t="shared" si="9"/>
        <v>120995.52959999999</v>
      </c>
      <c r="M31" s="133">
        <f t="shared" si="9"/>
        <v>121162.9996</v>
      </c>
      <c r="N31" s="133">
        <f t="shared" si="9"/>
        <v>715495.52960000001</v>
      </c>
      <c r="O31" s="133">
        <f t="shared" si="9"/>
        <v>68495.529599999994</v>
      </c>
      <c r="P31" s="133">
        <f t="shared" si="9"/>
        <v>65495.529600000002</v>
      </c>
      <c r="Q31" s="133">
        <f>SUM(Q8:Q28)</f>
        <v>1130503.3142666668</v>
      </c>
    </row>
    <row r="32" spans="1:19" s="104" customFormat="1" ht="11.25" x14ac:dyDescent="0.2"/>
    <row r="33" spans="12:17" x14ac:dyDescent="0.2">
      <c r="L33" s="132"/>
      <c r="M33" s="132"/>
      <c r="N33" s="132"/>
      <c r="O33" s="132"/>
      <c r="P33" s="132"/>
      <c r="Q33" s="132"/>
    </row>
  </sheetData>
  <mergeCells count="3">
    <mergeCell ref="A31:B31"/>
    <mergeCell ref="A4:Q4"/>
    <mergeCell ref="A5:Q5"/>
  </mergeCells>
  <phoneticPr fontId="3" type="noConversion"/>
  <pageMargins left="1.0236220472440944" right="0.15748031496062992" top="1.4960629921259843" bottom="0.39370078740157483" header="0" footer="0"/>
  <pageSetup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8"/>
  <sheetViews>
    <sheetView workbookViewId="0">
      <selection activeCell="G23" sqref="G23"/>
    </sheetView>
  </sheetViews>
  <sheetFormatPr baseColWidth="10" defaultRowHeight="12.75" x14ac:dyDescent="0.2"/>
  <cols>
    <col min="1" max="1" width="8.140625" customWidth="1"/>
    <col min="2" max="2" width="15" customWidth="1"/>
    <col min="3" max="3" width="8.7109375" customWidth="1"/>
    <col min="4" max="4" width="6.85546875" customWidth="1"/>
    <col min="5" max="5" width="8.42578125" customWidth="1"/>
    <col min="6" max="6" width="7.140625" customWidth="1"/>
    <col min="7" max="8" width="6.5703125" customWidth="1"/>
    <col min="9" max="9" width="6.85546875" customWidth="1"/>
    <col min="10" max="10" width="6" customWidth="1"/>
    <col min="11" max="11" width="8" customWidth="1"/>
    <col min="13" max="13" width="9.5703125" customWidth="1"/>
  </cols>
  <sheetData>
    <row r="4" spans="1:16" x14ac:dyDescent="0.2">
      <c r="A4" s="206" t="s">
        <v>4</v>
      </c>
      <c r="B4" s="208" t="s">
        <v>24</v>
      </c>
      <c r="C4" s="210" t="s">
        <v>104</v>
      </c>
      <c r="D4" s="75" t="s">
        <v>7</v>
      </c>
      <c r="E4" s="75" t="s">
        <v>8</v>
      </c>
      <c r="F4" s="75" t="s">
        <v>9</v>
      </c>
      <c r="G4" s="75" t="s">
        <v>10</v>
      </c>
      <c r="H4" s="75" t="s">
        <v>11</v>
      </c>
      <c r="I4" s="75" t="s">
        <v>12</v>
      </c>
      <c r="J4" s="75" t="s">
        <v>13</v>
      </c>
      <c r="K4" s="75" t="s">
        <v>14</v>
      </c>
      <c r="L4" s="75" t="s">
        <v>15</v>
      </c>
      <c r="M4" s="75" t="s">
        <v>16</v>
      </c>
      <c r="N4" s="75" t="s">
        <v>17</v>
      </c>
      <c r="O4" s="75" t="s">
        <v>19</v>
      </c>
      <c r="P4" s="75" t="s">
        <v>18</v>
      </c>
    </row>
    <row r="5" spans="1:16" x14ac:dyDescent="0.2">
      <c r="A5" s="207"/>
      <c r="B5" s="209"/>
      <c r="C5" s="211"/>
      <c r="D5" s="112">
        <v>0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112">
        <v>0</v>
      </c>
      <c r="K5" s="112">
        <v>0</v>
      </c>
      <c r="L5" s="112">
        <v>0</v>
      </c>
      <c r="M5" s="112">
        <v>30</v>
      </c>
      <c r="N5" s="112">
        <v>30</v>
      </c>
      <c r="O5" s="112">
        <v>40</v>
      </c>
      <c r="P5" s="112"/>
    </row>
    <row r="6" spans="1:16" x14ac:dyDescent="0.2">
      <c r="A6" s="86">
        <v>25820</v>
      </c>
      <c r="B6" s="88" t="s">
        <v>103</v>
      </c>
      <c r="C6" s="73">
        <v>4068</v>
      </c>
      <c r="D6" s="73"/>
      <c r="E6" s="73"/>
      <c r="F6" s="73"/>
      <c r="G6" s="73"/>
      <c r="H6" s="73"/>
      <c r="I6" s="73"/>
      <c r="J6" s="73"/>
      <c r="K6" s="73"/>
      <c r="L6" s="73"/>
      <c r="M6" s="73">
        <v>4068</v>
      </c>
      <c r="N6" s="73">
        <v>4068</v>
      </c>
      <c r="O6" s="73">
        <v>4068</v>
      </c>
      <c r="P6" s="73">
        <f t="shared" ref="P6:P15" si="0">+SUM(D6:O6)</f>
        <v>12204</v>
      </c>
    </row>
    <row r="7" spans="1:16" x14ac:dyDescent="0.2">
      <c r="A7" s="86"/>
      <c r="B7" s="8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>
        <f t="shared" si="0"/>
        <v>0</v>
      </c>
    </row>
    <row r="8" spans="1:16" x14ac:dyDescent="0.2">
      <c r="A8" s="86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>
        <f t="shared" si="0"/>
        <v>0</v>
      </c>
    </row>
    <row r="9" spans="1:16" x14ac:dyDescent="0.2">
      <c r="A9" s="86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>
        <f t="shared" si="0"/>
        <v>0</v>
      </c>
    </row>
    <row r="10" spans="1:16" x14ac:dyDescent="0.2">
      <c r="A10" s="8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>
        <f t="shared" si="0"/>
        <v>0</v>
      </c>
    </row>
    <row r="11" spans="1:16" x14ac:dyDescent="0.2">
      <c r="A11" s="86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>
        <f t="shared" si="0"/>
        <v>0</v>
      </c>
    </row>
    <row r="12" spans="1:16" x14ac:dyDescent="0.2">
      <c r="A12" s="86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>
        <f t="shared" si="0"/>
        <v>0</v>
      </c>
    </row>
    <row r="13" spans="1:16" x14ac:dyDescent="0.2">
      <c r="A13" s="86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>
        <f t="shared" si="0"/>
        <v>0</v>
      </c>
    </row>
    <row r="14" spans="1:16" x14ac:dyDescent="0.2">
      <c r="A14" s="8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>
        <f t="shared" si="0"/>
        <v>0</v>
      </c>
    </row>
    <row r="15" spans="1:16" x14ac:dyDescent="0.2">
      <c r="A15" s="86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>
        <f t="shared" si="0"/>
        <v>0</v>
      </c>
    </row>
    <row r="16" spans="1:16" x14ac:dyDescent="0.2">
      <c r="A16" s="86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x14ac:dyDescent="0.2">
      <c r="A17" s="74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1:16" x14ac:dyDescent="0.2">
      <c r="A18" s="85" t="s">
        <v>6</v>
      </c>
      <c r="B18" s="77">
        <f t="shared" ref="B18:P18" si="1">SUM(B6:B16)</f>
        <v>0</v>
      </c>
      <c r="C18" s="77">
        <f t="shared" si="1"/>
        <v>4068</v>
      </c>
      <c r="D18" s="77">
        <f t="shared" si="1"/>
        <v>0</v>
      </c>
      <c r="E18" s="77">
        <f t="shared" si="1"/>
        <v>0</v>
      </c>
      <c r="F18" s="77">
        <f t="shared" si="1"/>
        <v>0</v>
      </c>
      <c r="G18" s="77">
        <f t="shared" si="1"/>
        <v>0</v>
      </c>
      <c r="H18" s="77">
        <f t="shared" si="1"/>
        <v>0</v>
      </c>
      <c r="I18" s="77">
        <f t="shared" si="1"/>
        <v>0</v>
      </c>
      <c r="J18" s="77">
        <f t="shared" si="1"/>
        <v>0</v>
      </c>
      <c r="K18" s="77">
        <f t="shared" si="1"/>
        <v>0</v>
      </c>
      <c r="L18" s="77">
        <f t="shared" si="1"/>
        <v>0</v>
      </c>
      <c r="M18" s="77">
        <f t="shared" si="1"/>
        <v>4068</v>
      </c>
      <c r="N18" s="77">
        <f t="shared" si="1"/>
        <v>4068</v>
      </c>
      <c r="O18" s="77">
        <f t="shared" si="1"/>
        <v>4068</v>
      </c>
      <c r="P18" s="77">
        <f t="shared" si="1"/>
        <v>12204</v>
      </c>
    </row>
  </sheetData>
  <mergeCells count="3">
    <mergeCell ref="A4:A5"/>
    <mergeCell ref="B4:B5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V80"/>
  <sheetViews>
    <sheetView topLeftCell="A16" zoomScale="70" zoomScaleNormal="70" workbookViewId="0">
      <selection activeCell="D51" sqref="D51"/>
    </sheetView>
  </sheetViews>
  <sheetFormatPr baseColWidth="10" defaultColWidth="11.42578125" defaultRowHeight="15" x14ac:dyDescent="0.25"/>
  <cols>
    <col min="1" max="1" width="2" style="5" customWidth="1"/>
    <col min="2" max="2" width="14.28515625" style="5" customWidth="1"/>
    <col min="3" max="3" width="16.42578125" style="5" customWidth="1"/>
    <col min="4" max="4" width="16.28515625" style="5" customWidth="1"/>
    <col min="5" max="5" width="18" style="5" customWidth="1"/>
    <col min="6" max="6" width="18.28515625" style="5" customWidth="1"/>
    <col min="7" max="18" width="12.85546875" style="5" customWidth="1"/>
    <col min="19" max="20" width="13.5703125" style="5" customWidth="1"/>
    <col min="21" max="16384" width="11.42578125" style="5"/>
  </cols>
  <sheetData>
    <row r="5" spans="2:20" ht="26.25" x14ac:dyDescent="0.4">
      <c r="B5" s="6" t="s">
        <v>41</v>
      </c>
      <c r="C5" s="7"/>
    </row>
    <row r="6" spans="2:20" ht="18.75" x14ac:dyDescent="0.3">
      <c r="B6" s="8" t="s">
        <v>98</v>
      </c>
      <c r="C6" s="8"/>
    </row>
    <row r="7" spans="2:20" ht="28.5" x14ac:dyDescent="0.45">
      <c r="B7" s="214" t="s">
        <v>42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9" spans="2:20" x14ac:dyDescent="0.25">
      <c r="B9" s="9" t="s">
        <v>43</v>
      </c>
      <c r="C9" s="9"/>
      <c r="D9" s="9"/>
      <c r="E9" s="9"/>
    </row>
    <row r="10" spans="2:20" x14ac:dyDescent="0.25">
      <c r="B10" s="5" t="s">
        <v>44</v>
      </c>
      <c r="D10" s="10"/>
    </row>
    <row r="11" spans="2:20" x14ac:dyDescent="0.25">
      <c r="B11" s="11" t="s">
        <v>45</v>
      </c>
      <c r="C11" s="11"/>
      <c r="D11" s="10"/>
    </row>
    <row r="12" spans="2:20" hidden="1" x14ac:dyDescent="0.25">
      <c r="D12" s="10"/>
    </row>
    <row r="13" spans="2:20" x14ac:dyDescent="0.25">
      <c r="B13" s="9" t="s">
        <v>46</v>
      </c>
      <c r="C13" s="9"/>
      <c r="D13" s="9"/>
      <c r="E13" s="9"/>
    </row>
    <row r="14" spans="2:20" ht="3" customHeight="1" x14ac:dyDescent="0.25"/>
    <row r="15" spans="2:20" x14ac:dyDescent="0.25">
      <c r="B15" s="216" t="s">
        <v>47</v>
      </c>
      <c r="C15" s="217"/>
      <c r="D15" s="218"/>
      <c r="E15" s="219"/>
    </row>
    <row r="16" spans="2:20" x14ac:dyDescent="0.25">
      <c r="B16" s="216" t="s">
        <v>48</v>
      </c>
      <c r="C16" s="217"/>
      <c r="D16" s="218"/>
      <c r="E16" s="219"/>
    </row>
    <row r="17" spans="1:256" x14ac:dyDescent="0.25">
      <c r="D17" s="12"/>
      <c r="E17" s="12"/>
    </row>
    <row r="18" spans="1:256" x14ac:dyDescent="0.25">
      <c r="B18" s="13" t="s">
        <v>49</v>
      </c>
      <c r="C18" s="13"/>
      <c r="D18" s="212"/>
      <c r="E18" s="213"/>
    </row>
    <row r="19" spans="1:256" x14ac:dyDescent="0.25">
      <c r="B19" s="14"/>
      <c r="C19" s="14"/>
      <c r="E19" s="15"/>
    </row>
    <row r="20" spans="1:256" x14ac:dyDescent="0.25">
      <c r="B20" s="9" t="s">
        <v>50</v>
      </c>
      <c r="C20" s="9"/>
      <c r="D20" s="9"/>
      <c r="E20" s="9"/>
    </row>
    <row r="21" spans="1:256" ht="6" customHeight="1" thickBot="1" x14ac:dyDescent="0.3"/>
    <row r="22" spans="1:256" ht="15.75" thickBot="1" x14ac:dyDescent="0.3">
      <c r="B22" s="220" t="s">
        <v>51</v>
      </c>
      <c r="C22" s="221"/>
      <c r="D22" s="220" t="s">
        <v>52</v>
      </c>
      <c r="E22" s="221"/>
    </row>
    <row r="23" spans="1:256" x14ac:dyDescent="0.25">
      <c r="B23" s="222"/>
      <c r="C23" s="223"/>
      <c r="D23" s="222"/>
      <c r="E23" s="223"/>
    </row>
    <row r="24" spans="1:256" x14ac:dyDescent="0.25">
      <c r="B24" s="224"/>
      <c r="C24" s="225"/>
      <c r="D24" s="224"/>
      <c r="E24" s="225"/>
    </row>
    <row r="25" spans="1:256" x14ac:dyDescent="0.25">
      <c r="B25" s="224"/>
      <c r="C25" s="225"/>
      <c r="D25" s="224"/>
      <c r="E25" s="225"/>
    </row>
    <row r="26" spans="1:256" ht="15.75" thickBot="1" x14ac:dyDescent="0.3">
      <c r="B26" s="229"/>
      <c r="C26" s="230"/>
      <c r="D26" s="229"/>
      <c r="E26" s="230"/>
    </row>
    <row r="27" spans="1:256" ht="5.25" customHeight="1" x14ac:dyDescent="0.25">
      <c r="B27" s="16"/>
      <c r="C27" s="16"/>
      <c r="D27" s="17"/>
      <c r="E27" s="17"/>
    </row>
    <row r="28" spans="1:256" ht="15.75" thickBot="1" x14ac:dyDescent="0.3">
      <c r="B28" s="9" t="s">
        <v>53</v>
      </c>
      <c r="C28" s="9"/>
      <c r="D28" s="18"/>
    </row>
    <row r="29" spans="1:256" ht="33" customHeight="1" thickBot="1" x14ac:dyDescent="0.3">
      <c r="A29" s="19"/>
      <c r="B29" s="231" t="s">
        <v>54</v>
      </c>
      <c r="C29" s="232"/>
      <c r="D29" s="232"/>
      <c r="E29" s="233"/>
      <c r="F29" s="20" t="s">
        <v>55</v>
      </c>
      <c r="G29" s="21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x14ac:dyDescent="0.25">
      <c r="B30" s="234" t="s">
        <v>56</v>
      </c>
      <c r="C30" s="235"/>
      <c r="D30" s="235"/>
      <c r="E30" s="236"/>
      <c r="F30" s="22">
        <f>SUM(D30:E30)</f>
        <v>0</v>
      </c>
      <c r="G30" s="23"/>
    </row>
    <row r="31" spans="1:256" x14ac:dyDescent="0.25">
      <c r="B31" s="226" t="s">
        <v>57</v>
      </c>
      <c r="C31" s="227"/>
      <c r="D31" s="227"/>
      <c r="E31" s="228"/>
      <c r="F31" s="24">
        <f t="shared" ref="F31:F37" si="0">SUM(D31:E31)</f>
        <v>0</v>
      </c>
      <c r="G31" s="23"/>
    </row>
    <row r="32" spans="1:256" x14ac:dyDescent="0.25">
      <c r="B32" s="226" t="s">
        <v>58</v>
      </c>
      <c r="C32" s="227"/>
      <c r="D32" s="227"/>
      <c r="E32" s="228"/>
      <c r="F32" s="24">
        <f t="shared" si="0"/>
        <v>0</v>
      </c>
      <c r="G32" s="23"/>
    </row>
    <row r="33" spans="1:256" x14ac:dyDescent="0.25">
      <c r="B33" s="226" t="s">
        <v>59</v>
      </c>
      <c r="C33" s="227"/>
      <c r="D33" s="227"/>
      <c r="E33" s="228"/>
      <c r="F33" s="24">
        <f t="shared" si="0"/>
        <v>0</v>
      </c>
      <c r="G33" s="23"/>
    </row>
    <row r="34" spans="1:256" x14ac:dyDescent="0.25">
      <c r="B34" s="226" t="s">
        <v>60</v>
      </c>
      <c r="C34" s="227"/>
      <c r="D34" s="227"/>
      <c r="E34" s="228"/>
      <c r="F34" s="24">
        <f t="shared" si="0"/>
        <v>0</v>
      </c>
      <c r="G34" s="23"/>
    </row>
    <row r="35" spans="1:256" x14ac:dyDescent="0.25">
      <c r="B35" s="237" t="s">
        <v>61</v>
      </c>
      <c r="C35" s="238"/>
      <c r="D35" s="238"/>
      <c r="E35" s="239"/>
      <c r="F35" s="24">
        <f t="shared" si="0"/>
        <v>0</v>
      </c>
      <c r="G35" s="23"/>
    </row>
    <row r="36" spans="1:256" x14ac:dyDescent="0.25">
      <c r="B36" s="226" t="s">
        <v>62</v>
      </c>
      <c r="C36" s="227"/>
      <c r="D36" s="227"/>
      <c r="E36" s="228"/>
      <c r="F36" s="24">
        <f t="shared" si="0"/>
        <v>0</v>
      </c>
      <c r="G36" s="23"/>
    </row>
    <row r="37" spans="1:256" ht="15.75" thickBot="1" x14ac:dyDescent="0.3">
      <c r="B37" s="240" t="s">
        <v>63</v>
      </c>
      <c r="C37" s="241"/>
      <c r="D37" s="241"/>
      <c r="E37" s="242"/>
      <c r="F37" s="25">
        <f t="shared" si="0"/>
        <v>0</v>
      </c>
      <c r="G37" s="23"/>
    </row>
    <row r="38" spans="1:256" ht="15.75" thickBot="1" x14ac:dyDescent="0.3">
      <c r="B38" s="243" t="s">
        <v>6</v>
      </c>
      <c r="C38" s="244"/>
      <c r="D38" s="244"/>
      <c r="E38" s="245"/>
      <c r="F38" s="26">
        <f>SUM(F30:F37)</f>
        <v>0</v>
      </c>
      <c r="G38" s="27"/>
    </row>
    <row r="39" spans="1:256" ht="2.25" customHeight="1" x14ac:dyDescent="0.25">
      <c r="B39" s="17"/>
      <c r="C39" s="17"/>
      <c r="D39" s="17"/>
      <c r="E39" s="17"/>
      <c r="F39" s="27"/>
      <c r="G39" s="27"/>
    </row>
    <row r="40" spans="1:256" ht="15.75" thickBot="1" x14ac:dyDescent="0.3">
      <c r="B40" s="9" t="s">
        <v>64</v>
      </c>
      <c r="C40" s="9"/>
      <c r="D40" s="9"/>
      <c r="E40" s="9"/>
      <c r="F40" s="9"/>
    </row>
    <row r="41" spans="1:256" ht="15.75" thickBot="1" x14ac:dyDescent="0.3">
      <c r="B41" s="246" t="s">
        <v>65</v>
      </c>
      <c r="C41" s="246" t="s">
        <v>66</v>
      </c>
      <c r="D41" s="248" t="s">
        <v>67</v>
      </c>
      <c r="E41" s="248" t="s">
        <v>68</v>
      </c>
      <c r="F41" s="220" t="s">
        <v>69</v>
      </c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21"/>
      <c r="S41" s="253" t="s">
        <v>70</v>
      </c>
      <c r="T41" s="253" t="s">
        <v>71</v>
      </c>
    </row>
    <row r="42" spans="1:256" ht="15.75" thickBot="1" x14ac:dyDescent="0.3">
      <c r="A42" s="19"/>
      <c r="B42" s="247"/>
      <c r="C42" s="247"/>
      <c r="D42" s="249"/>
      <c r="E42" s="249"/>
      <c r="F42" s="28" t="s">
        <v>72</v>
      </c>
      <c r="G42" s="29" t="s">
        <v>7</v>
      </c>
      <c r="H42" s="29" t="s">
        <v>8</v>
      </c>
      <c r="I42" s="29" t="s">
        <v>9</v>
      </c>
      <c r="J42" s="29" t="s">
        <v>10</v>
      </c>
      <c r="K42" s="29" t="s">
        <v>20</v>
      </c>
      <c r="L42" s="29" t="s">
        <v>12</v>
      </c>
      <c r="M42" s="29" t="s">
        <v>13</v>
      </c>
      <c r="N42" s="29" t="s">
        <v>14</v>
      </c>
      <c r="O42" s="29" t="s">
        <v>21</v>
      </c>
      <c r="P42" s="29" t="s">
        <v>22</v>
      </c>
      <c r="Q42" s="29" t="s">
        <v>73</v>
      </c>
      <c r="R42" s="29" t="s">
        <v>23</v>
      </c>
      <c r="S42" s="254"/>
      <c r="T42" s="254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x14ac:dyDescent="0.25">
      <c r="B43" s="30"/>
      <c r="C43" s="31"/>
      <c r="D43" s="32"/>
      <c r="E43" s="32">
        <f>+C43-D43</f>
        <v>0</v>
      </c>
      <c r="F43" s="33"/>
      <c r="G43" s="34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>
        <f>SUM(G43:R43)</f>
        <v>0</v>
      </c>
      <c r="T43" s="33">
        <f>+E43-S43</f>
        <v>0</v>
      </c>
    </row>
    <row r="44" spans="1:256" x14ac:dyDescent="0.25">
      <c r="B44" s="35"/>
      <c r="C44" s="36"/>
      <c r="D44" s="37"/>
      <c r="E44" s="37">
        <f t="shared" ref="E44:E54" si="1">+C44-D44</f>
        <v>0</v>
      </c>
      <c r="F44" s="38"/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>
        <f t="shared" ref="S44:S54" si="2">SUM(G44:R44)</f>
        <v>0</v>
      </c>
      <c r="T44" s="37">
        <f t="shared" ref="T44:T54" si="3">+E44-S44</f>
        <v>0</v>
      </c>
    </row>
    <row r="45" spans="1:256" x14ac:dyDescent="0.25">
      <c r="B45" s="35"/>
      <c r="C45" s="36"/>
      <c r="D45" s="37"/>
      <c r="E45" s="37">
        <f t="shared" si="1"/>
        <v>0</v>
      </c>
      <c r="F45" s="38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>
        <f t="shared" si="2"/>
        <v>0</v>
      </c>
      <c r="T45" s="37">
        <f t="shared" si="3"/>
        <v>0</v>
      </c>
    </row>
    <row r="46" spans="1:256" x14ac:dyDescent="0.25">
      <c r="B46" s="35"/>
      <c r="C46" s="36"/>
      <c r="D46" s="37"/>
      <c r="E46" s="37">
        <f t="shared" si="1"/>
        <v>0</v>
      </c>
      <c r="F46" s="38"/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>
        <f t="shared" si="2"/>
        <v>0</v>
      </c>
      <c r="T46" s="37">
        <f t="shared" si="3"/>
        <v>0</v>
      </c>
    </row>
    <row r="47" spans="1:256" x14ac:dyDescent="0.25">
      <c r="B47" s="35"/>
      <c r="C47" s="36"/>
      <c r="D47" s="37"/>
      <c r="E47" s="37">
        <f t="shared" si="1"/>
        <v>0</v>
      </c>
      <c r="F47" s="38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>
        <f t="shared" si="2"/>
        <v>0</v>
      </c>
      <c r="T47" s="37">
        <f t="shared" si="3"/>
        <v>0</v>
      </c>
    </row>
    <row r="48" spans="1:256" x14ac:dyDescent="0.25">
      <c r="B48" s="35"/>
      <c r="C48" s="36"/>
      <c r="D48" s="37"/>
      <c r="E48" s="37">
        <f t="shared" si="1"/>
        <v>0</v>
      </c>
      <c r="F48" s="38"/>
      <c r="G48" s="39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>
        <f t="shared" si="2"/>
        <v>0</v>
      </c>
      <c r="T48" s="37">
        <f t="shared" si="3"/>
        <v>0</v>
      </c>
    </row>
    <row r="49" spans="1:256" x14ac:dyDescent="0.25">
      <c r="B49" s="35"/>
      <c r="C49" s="36"/>
      <c r="D49" s="37"/>
      <c r="E49" s="37">
        <f t="shared" si="1"/>
        <v>0</v>
      </c>
      <c r="F49" s="38"/>
      <c r="G49" s="39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>
        <f t="shared" si="2"/>
        <v>0</v>
      </c>
      <c r="T49" s="37">
        <f t="shared" si="3"/>
        <v>0</v>
      </c>
    </row>
    <row r="50" spans="1:256" x14ac:dyDescent="0.25">
      <c r="B50" s="35"/>
      <c r="C50" s="36"/>
      <c r="D50" s="37"/>
      <c r="E50" s="37">
        <f t="shared" si="1"/>
        <v>0</v>
      </c>
      <c r="F50" s="38"/>
      <c r="G50" s="39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>
        <f t="shared" si="2"/>
        <v>0</v>
      </c>
      <c r="T50" s="37">
        <f t="shared" si="3"/>
        <v>0</v>
      </c>
    </row>
    <row r="51" spans="1:256" x14ac:dyDescent="0.25">
      <c r="B51" s="35"/>
      <c r="C51" s="36"/>
      <c r="D51" s="40"/>
      <c r="E51" s="40">
        <f t="shared" si="1"/>
        <v>0</v>
      </c>
      <c r="F51" s="38"/>
      <c r="G51" s="39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>
        <f t="shared" si="2"/>
        <v>0</v>
      </c>
      <c r="T51" s="37">
        <f t="shared" si="3"/>
        <v>0</v>
      </c>
    </row>
    <row r="52" spans="1:256" x14ac:dyDescent="0.25">
      <c r="B52" s="35"/>
      <c r="C52" s="36"/>
      <c r="D52" s="40"/>
      <c r="E52" s="40">
        <f t="shared" si="1"/>
        <v>0</v>
      </c>
      <c r="F52" s="38"/>
      <c r="G52" s="39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>
        <f t="shared" si="2"/>
        <v>0</v>
      </c>
      <c r="T52" s="37">
        <f t="shared" si="3"/>
        <v>0</v>
      </c>
    </row>
    <row r="53" spans="1:256" x14ac:dyDescent="0.25">
      <c r="B53" s="35"/>
      <c r="C53" s="36"/>
      <c r="D53" s="40"/>
      <c r="E53" s="40">
        <f t="shared" si="1"/>
        <v>0</v>
      </c>
      <c r="F53" s="38"/>
      <c r="G53" s="3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>
        <f t="shared" si="2"/>
        <v>0</v>
      </c>
      <c r="T53" s="37">
        <f t="shared" si="3"/>
        <v>0</v>
      </c>
    </row>
    <row r="54" spans="1:256" ht="15.75" thickBot="1" x14ac:dyDescent="0.3">
      <c r="B54" s="41"/>
      <c r="C54" s="42"/>
      <c r="D54" s="43"/>
      <c r="E54" s="43">
        <f t="shared" si="1"/>
        <v>0</v>
      </c>
      <c r="F54" s="44"/>
      <c r="G54" s="45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>
        <f t="shared" si="2"/>
        <v>0</v>
      </c>
      <c r="T54" s="46">
        <f t="shared" si="3"/>
        <v>0</v>
      </c>
    </row>
    <row r="55" spans="1:256" ht="15.75" thickBot="1" x14ac:dyDescent="0.3">
      <c r="B55" s="28" t="s">
        <v>6</v>
      </c>
      <c r="C55" s="47">
        <f>SUM(C43:C54)</f>
        <v>0</v>
      </c>
      <c r="D55" s="47">
        <f t="shared" ref="D55:T55" si="4">SUM(D43:D54)</f>
        <v>0</v>
      </c>
      <c r="E55" s="47">
        <f t="shared" si="4"/>
        <v>0</v>
      </c>
      <c r="F55" s="47">
        <f t="shared" si="4"/>
        <v>0</v>
      </c>
      <c r="G55" s="47">
        <f t="shared" si="4"/>
        <v>0</v>
      </c>
      <c r="H55" s="47">
        <f t="shared" si="4"/>
        <v>0</v>
      </c>
      <c r="I55" s="47">
        <f t="shared" si="4"/>
        <v>0</v>
      </c>
      <c r="J55" s="47">
        <f t="shared" si="4"/>
        <v>0</v>
      </c>
      <c r="K55" s="47">
        <f t="shared" si="4"/>
        <v>0</v>
      </c>
      <c r="L55" s="47">
        <f t="shared" si="4"/>
        <v>0</v>
      </c>
      <c r="M55" s="47">
        <f t="shared" si="4"/>
        <v>0</v>
      </c>
      <c r="N55" s="47">
        <f t="shared" si="4"/>
        <v>0</v>
      </c>
      <c r="O55" s="47">
        <f t="shared" si="4"/>
        <v>0</v>
      </c>
      <c r="P55" s="47">
        <f t="shared" si="4"/>
        <v>0</v>
      </c>
      <c r="Q55" s="47">
        <f t="shared" si="4"/>
        <v>0</v>
      </c>
      <c r="R55" s="47">
        <f t="shared" si="4"/>
        <v>0</v>
      </c>
      <c r="S55" s="47">
        <f t="shared" si="4"/>
        <v>0</v>
      </c>
      <c r="T55" s="47">
        <f t="shared" si="4"/>
        <v>0</v>
      </c>
    </row>
    <row r="56" spans="1:256" ht="8.25" customHeight="1" x14ac:dyDescent="0.25">
      <c r="B56" s="16"/>
      <c r="C56" s="16"/>
      <c r="D56" s="17"/>
      <c r="E56" s="17"/>
    </row>
    <row r="57" spans="1:256" ht="15.75" thickBot="1" x14ac:dyDescent="0.3">
      <c r="B57" s="9" t="s">
        <v>74</v>
      </c>
      <c r="C57" s="9"/>
      <c r="D57" s="9"/>
      <c r="E57" s="9"/>
      <c r="F57" s="9"/>
    </row>
    <row r="58" spans="1:256" x14ac:dyDescent="0.25">
      <c r="B58" s="246" t="s">
        <v>75</v>
      </c>
      <c r="C58" s="255"/>
      <c r="D58" s="248" t="s">
        <v>67</v>
      </c>
      <c r="E58" s="248" t="s">
        <v>76</v>
      </c>
      <c r="F58" s="248" t="s">
        <v>77</v>
      </c>
      <c r="G58" s="257" t="s">
        <v>69</v>
      </c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9"/>
      <c r="S58" s="253" t="s">
        <v>70</v>
      </c>
      <c r="T58" s="253" t="s">
        <v>71</v>
      </c>
    </row>
    <row r="59" spans="1:256" ht="15.75" thickBot="1" x14ac:dyDescent="0.3">
      <c r="A59" s="19"/>
      <c r="B59" s="247"/>
      <c r="C59" s="256"/>
      <c r="D59" s="249"/>
      <c r="E59" s="249"/>
      <c r="F59" s="249"/>
      <c r="G59" s="48" t="s">
        <v>78</v>
      </c>
      <c r="H59" s="49" t="s">
        <v>8</v>
      </c>
      <c r="I59" s="49" t="s">
        <v>9</v>
      </c>
      <c r="J59" s="49" t="s">
        <v>10</v>
      </c>
      <c r="K59" s="49" t="s">
        <v>20</v>
      </c>
      <c r="L59" s="49" t="s">
        <v>79</v>
      </c>
      <c r="M59" s="49" t="s">
        <v>13</v>
      </c>
      <c r="N59" s="49" t="s">
        <v>14</v>
      </c>
      <c r="O59" s="49" t="s">
        <v>21</v>
      </c>
      <c r="P59" s="49" t="s">
        <v>22</v>
      </c>
      <c r="Q59" s="49" t="s">
        <v>73</v>
      </c>
      <c r="R59" s="49" t="s">
        <v>23</v>
      </c>
      <c r="S59" s="254"/>
      <c r="T59" s="254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</row>
    <row r="60" spans="1:256" x14ac:dyDescent="0.25">
      <c r="B60" s="260" t="s">
        <v>56</v>
      </c>
      <c r="C60" s="261"/>
      <c r="D60" s="50"/>
      <c r="E60" s="50">
        <f>+C60-D60</f>
        <v>0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>
        <f>SUM(G60:R60)</f>
        <v>0</v>
      </c>
      <c r="T60" s="51">
        <f>+E60-S60</f>
        <v>0</v>
      </c>
    </row>
    <row r="61" spans="1:256" x14ac:dyDescent="0.25">
      <c r="B61" s="226" t="s">
        <v>57</v>
      </c>
      <c r="C61" s="228"/>
      <c r="D61" s="52"/>
      <c r="E61" s="52">
        <f t="shared" ref="E61:E67" si="5">+C61-D61</f>
        <v>0</v>
      </c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f t="shared" ref="S61:S67" si="6">SUM(G61:R61)</f>
        <v>0</v>
      </c>
      <c r="T61" s="52">
        <f t="shared" ref="T61:T67" si="7">+E61-S61</f>
        <v>0</v>
      </c>
    </row>
    <row r="62" spans="1:256" x14ac:dyDescent="0.25">
      <c r="B62" s="226" t="s">
        <v>58</v>
      </c>
      <c r="C62" s="228"/>
      <c r="D62" s="52"/>
      <c r="E62" s="52">
        <f t="shared" si="5"/>
        <v>0</v>
      </c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f t="shared" si="6"/>
        <v>0</v>
      </c>
      <c r="T62" s="52">
        <f t="shared" si="7"/>
        <v>0</v>
      </c>
    </row>
    <row r="63" spans="1:256" x14ac:dyDescent="0.25">
      <c r="B63" s="226" t="s">
        <v>59</v>
      </c>
      <c r="C63" s="228"/>
      <c r="D63" s="52"/>
      <c r="E63" s="52">
        <f t="shared" si="5"/>
        <v>0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f t="shared" si="6"/>
        <v>0</v>
      </c>
      <c r="T63" s="52">
        <f t="shared" si="7"/>
        <v>0</v>
      </c>
    </row>
    <row r="64" spans="1:256" x14ac:dyDescent="0.25">
      <c r="B64" s="226" t="s">
        <v>60</v>
      </c>
      <c r="C64" s="228"/>
      <c r="D64" s="52"/>
      <c r="E64" s="52">
        <f t="shared" si="5"/>
        <v>0</v>
      </c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>
        <f t="shared" si="6"/>
        <v>0</v>
      </c>
      <c r="T64" s="52">
        <f t="shared" si="7"/>
        <v>0</v>
      </c>
    </row>
    <row r="65" spans="2:20" x14ac:dyDescent="0.25">
      <c r="B65" s="250" t="s">
        <v>61</v>
      </c>
      <c r="C65" s="251"/>
      <c r="D65" s="52"/>
      <c r="E65" s="52">
        <f t="shared" si="5"/>
        <v>0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>
        <f t="shared" si="6"/>
        <v>0</v>
      </c>
      <c r="T65" s="52">
        <f t="shared" si="7"/>
        <v>0</v>
      </c>
    </row>
    <row r="66" spans="2:20" x14ac:dyDescent="0.25">
      <c r="B66" s="250" t="s">
        <v>62</v>
      </c>
      <c r="C66" s="251"/>
      <c r="D66" s="52"/>
      <c r="E66" s="52">
        <f t="shared" si="5"/>
        <v>0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>
        <f t="shared" si="6"/>
        <v>0</v>
      </c>
      <c r="T66" s="52">
        <f t="shared" si="7"/>
        <v>0</v>
      </c>
    </row>
    <row r="67" spans="2:20" ht="15.75" thickBot="1" x14ac:dyDescent="0.3">
      <c r="B67" s="266" t="s">
        <v>63</v>
      </c>
      <c r="C67" s="267"/>
      <c r="D67" s="53"/>
      <c r="E67" s="53">
        <f t="shared" si="5"/>
        <v>0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>
        <f t="shared" si="6"/>
        <v>0</v>
      </c>
      <c r="T67" s="53">
        <f t="shared" si="7"/>
        <v>0</v>
      </c>
    </row>
    <row r="68" spans="2:20" ht="15.75" thickBot="1" x14ac:dyDescent="0.3">
      <c r="B68" s="231" t="s">
        <v>6</v>
      </c>
      <c r="C68" s="233"/>
      <c r="D68" s="54">
        <f t="shared" ref="D68:T68" si="8">SUM(D56:D67)</f>
        <v>0</v>
      </c>
      <c r="E68" s="54">
        <f t="shared" si="8"/>
        <v>0</v>
      </c>
      <c r="F68" s="54">
        <f t="shared" si="8"/>
        <v>0</v>
      </c>
      <c r="G68" s="54">
        <f t="shared" si="8"/>
        <v>0</v>
      </c>
      <c r="H68" s="54">
        <f t="shared" si="8"/>
        <v>0</v>
      </c>
      <c r="I68" s="54">
        <f t="shared" si="8"/>
        <v>0</v>
      </c>
      <c r="J68" s="54">
        <f t="shared" si="8"/>
        <v>0</v>
      </c>
      <c r="K68" s="54">
        <f t="shared" si="8"/>
        <v>0</v>
      </c>
      <c r="L68" s="54">
        <f t="shared" si="8"/>
        <v>0</v>
      </c>
      <c r="M68" s="54">
        <f t="shared" si="8"/>
        <v>0</v>
      </c>
      <c r="N68" s="54">
        <f t="shared" si="8"/>
        <v>0</v>
      </c>
      <c r="O68" s="54">
        <f t="shared" si="8"/>
        <v>0</v>
      </c>
      <c r="P68" s="54">
        <f t="shared" si="8"/>
        <v>0</v>
      </c>
      <c r="Q68" s="54">
        <f t="shared" si="8"/>
        <v>0</v>
      </c>
      <c r="R68" s="54">
        <f t="shared" si="8"/>
        <v>0</v>
      </c>
      <c r="S68" s="54">
        <f t="shared" si="8"/>
        <v>0</v>
      </c>
      <c r="T68" s="54">
        <f t="shared" si="8"/>
        <v>0</v>
      </c>
    </row>
    <row r="69" spans="2:20" x14ac:dyDescent="0.25">
      <c r="B69" s="55"/>
      <c r="C69" s="55"/>
      <c r="D69" s="56"/>
      <c r="E69" s="56"/>
      <c r="F69" s="57"/>
      <c r="G69" s="58"/>
      <c r="H69" s="58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</row>
    <row r="70" spans="2:20" x14ac:dyDescent="0.25">
      <c r="B70" s="9" t="s">
        <v>80</v>
      </c>
      <c r="C70" s="9"/>
      <c r="D70" s="9"/>
      <c r="E70" s="9"/>
      <c r="F70" s="9"/>
    </row>
    <row r="71" spans="2:20" x14ac:dyDescent="0.25">
      <c r="B71" s="59" t="s">
        <v>81</v>
      </c>
      <c r="C71" s="262"/>
      <c r="D71" s="263"/>
      <c r="E71" s="263"/>
      <c r="F71" s="264"/>
    </row>
    <row r="72" spans="2:20" x14ac:dyDescent="0.25">
      <c r="B72" s="59" t="s">
        <v>82</v>
      </c>
      <c r="C72" s="262"/>
      <c r="D72" s="263"/>
      <c r="E72" s="263"/>
      <c r="F72" s="264"/>
    </row>
    <row r="73" spans="2:20" x14ac:dyDescent="0.25">
      <c r="B73" s="59" t="s">
        <v>83</v>
      </c>
      <c r="C73" s="262"/>
      <c r="D73" s="263"/>
      <c r="E73" s="263"/>
      <c r="F73" s="264"/>
    </row>
    <row r="74" spans="2:20" x14ac:dyDescent="0.25">
      <c r="B74" s="59" t="s">
        <v>84</v>
      </c>
      <c r="C74" s="262"/>
      <c r="D74" s="263"/>
      <c r="E74" s="263"/>
      <c r="F74" s="264"/>
    </row>
    <row r="75" spans="2:20" x14ac:dyDescent="0.25">
      <c r="B75" s="60"/>
      <c r="C75" s="60"/>
      <c r="D75" s="61"/>
      <c r="E75" s="61"/>
      <c r="F75" s="61"/>
    </row>
    <row r="76" spans="2:20" x14ac:dyDescent="0.25">
      <c r="B76" s="62"/>
      <c r="C76" s="63"/>
      <c r="D76" s="265"/>
      <c r="E76" s="265"/>
      <c r="F76" s="265"/>
    </row>
    <row r="77" spans="2:20" x14ac:dyDescent="0.25">
      <c r="B77" s="62"/>
      <c r="C77" s="62"/>
      <c r="D77" s="265" t="s">
        <v>85</v>
      </c>
      <c r="E77" s="265"/>
      <c r="F77" s="265"/>
    </row>
    <row r="78" spans="2:20" x14ac:dyDescent="0.25">
      <c r="B78" s="62"/>
      <c r="C78" s="62"/>
      <c r="D78" s="64"/>
      <c r="E78" s="64"/>
      <c r="F78" s="64"/>
    </row>
    <row r="79" spans="2:20" x14ac:dyDescent="0.25">
      <c r="B79" s="62" t="s">
        <v>86</v>
      </c>
      <c r="C79" s="62"/>
      <c r="D79" s="64"/>
      <c r="E79" s="64"/>
      <c r="F79" s="64"/>
    </row>
    <row r="80" spans="2:20" x14ac:dyDescent="0.25">
      <c r="B80" s="62"/>
      <c r="C80" s="62"/>
      <c r="D80" s="64"/>
      <c r="E80" s="64"/>
      <c r="F80" s="64"/>
    </row>
  </sheetData>
  <mergeCells count="55">
    <mergeCell ref="C74:F74"/>
    <mergeCell ref="D76:F76"/>
    <mergeCell ref="D77:F77"/>
    <mergeCell ref="B66:C66"/>
    <mergeCell ref="B67:C67"/>
    <mergeCell ref="B68:C68"/>
    <mergeCell ref="C71:F71"/>
    <mergeCell ref="C72:F72"/>
    <mergeCell ref="C73:F73"/>
    <mergeCell ref="B65:C65"/>
    <mergeCell ref="F41:R41"/>
    <mergeCell ref="S41:S42"/>
    <mergeCell ref="T41:T42"/>
    <mergeCell ref="B58:C59"/>
    <mergeCell ref="D58:D59"/>
    <mergeCell ref="E58:E59"/>
    <mergeCell ref="F58:F59"/>
    <mergeCell ref="G58:R58"/>
    <mergeCell ref="S58:S59"/>
    <mergeCell ref="T58:T59"/>
    <mergeCell ref="B60:C60"/>
    <mergeCell ref="B61:C61"/>
    <mergeCell ref="B62:C62"/>
    <mergeCell ref="B63:C63"/>
    <mergeCell ref="B64:C64"/>
    <mergeCell ref="B37:E37"/>
    <mergeCell ref="B38:E38"/>
    <mergeCell ref="B41:B42"/>
    <mergeCell ref="C41:C42"/>
    <mergeCell ref="D41:D42"/>
    <mergeCell ref="E41:E42"/>
    <mergeCell ref="B36:E36"/>
    <mergeCell ref="B25:C25"/>
    <mergeCell ref="D25:E25"/>
    <mergeCell ref="B26:C26"/>
    <mergeCell ref="D26:E26"/>
    <mergeCell ref="B29:E29"/>
    <mergeCell ref="B30:E30"/>
    <mergeCell ref="B31:E31"/>
    <mergeCell ref="B32:E32"/>
    <mergeCell ref="B33:E33"/>
    <mergeCell ref="B34:E34"/>
    <mergeCell ref="B35:E35"/>
    <mergeCell ref="B22:C22"/>
    <mergeCell ref="D22:E22"/>
    <mergeCell ref="B23:C23"/>
    <mergeCell ref="D23:E23"/>
    <mergeCell ref="B24:C24"/>
    <mergeCell ref="D24:E24"/>
    <mergeCell ref="D18:E18"/>
    <mergeCell ref="B7:T7"/>
    <mergeCell ref="B15:C15"/>
    <mergeCell ref="D15:E15"/>
    <mergeCell ref="B16:C16"/>
    <mergeCell ref="D16:E16"/>
  </mergeCells>
  <pageMargins left="0.35" right="0.23" top="0.32" bottom="0.28000000000000003" header="0.31496062992125984" footer="0.17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C1" zoomScale="90" zoomScaleNormal="90" workbookViewId="0">
      <selection activeCell="G13" sqref="G13"/>
    </sheetView>
  </sheetViews>
  <sheetFormatPr baseColWidth="10" defaultColWidth="11.42578125" defaultRowHeight="12.75" x14ac:dyDescent="0.2"/>
  <cols>
    <col min="1" max="1" width="19.28515625" style="65" customWidth="1"/>
    <col min="2" max="2" width="11.42578125" style="66" hidden="1" customWidth="1"/>
    <col min="3" max="3" width="20.7109375" style="65" customWidth="1"/>
    <col min="4" max="4" width="34.7109375" style="65" customWidth="1"/>
    <col min="5" max="5" width="13.42578125" style="65" customWidth="1"/>
    <col min="6" max="6" width="13.42578125" style="65" bestFit="1" customWidth="1"/>
    <col min="7" max="7" width="13" style="65" customWidth="1"/>
    <col min="8" max="8" width="14.5703125" style="65" customWidth="1"/>
    <col min="9" max="9" width="16" style="65" customWidth="1"/>
    <col min="10" max="10" width="14.7109375" style="65" customWidth="1"/>
    <col min="11" max="11" width="9.85546875" style="65" customWidth="1"/>
    <col min="12" max="12" width="8.5703125" style="65" bestFit="1" customWidth="1"/>
    <col min="13" max="13" width="12.42578125" style="67" customWidth="1"/>
    <col min="14" max="14" width="7.140625" style="66" customWidth="1"/>
    <col min="15" max="15" width="10.42578125" style="66" customWidth="1"/>
    <col min="16" max="16" width="13.85546875" style="66" customWidth="1"/>
    <col min="17" max="16384" width="11.42578125" style="65"/>
  </cols>
  <sheetData>
    <row r="1" spans="1:18" s="4" customFormat="1" x14ac:dyDescent="0.2">
      <c r="A1" s="1"/>
      <c r="B1" s="2"/>
      <c r="C1" s="3"/>
    </row>
    <row r="2" spans="1:18" s="4" customFormat="1" x14ac:dyDescent="0.2">
      <c r="A2" s="1"/>
      <c r="B2" s="2"/>
      <c r="C2" s="3"/>
    </row>
    <row r="3" spans="1:18" s="4" customFormat="1" x14ac:dyDescent="0.2">
      <c r="A3" s="1"/>
      <c r="B3" s="2"/>
      <c r="C3" s="3"/>
    </row>
    <row r="4" spans="1:18" s="4" customFormat="1" x14ac:dyDescent="0.2">
      <c r="A4" s="1"/>
      <c r="B4" s="2"/>
      <c r="C4" s="3"/>
    </row>
    <row r="5" spans="1:18" s="4" customFormat="1" x14ac:dyDescent="0.2">
      <c r="B5" s="2"/>
      <c r="C5" s="3"/>
    </row>
    <row r="6" spans="1:18" s="4" customFormat="1" ht="20.25" x14ac:dyDescent="0.3">
      <c r="A6" s="268" t="s">
        <v>29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</row>
    <row r="7" spans="1:18" s="4" customFormat="1" ht="20.25" x14ac:dyDescent="0.3">
      <c r="A7" s="268" t="s">
        <v>107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</row>
    <row r="8" spans="1:18" s="4" customFormat="1" x14ac:dyDescent="0.2">
      <c r="J8" s="2"/>
      <c r="K8" s="3"/>
      <c r="L8" s="2"/>
    </row>
    <row r="9" spans="1:18" ht="38.25" x14ac:dyDescent="0.2">
      <c r="A9" s="123" t="s">
        <v>87</v>
      </c>
      <c r="B9" s="123" t="s">
        <v>88</v>
      </c>
      <c r="C9" s="271" t="s">
        <v>30</v>
      </c>
      <c r="D9" s="271" t="s">
        <v>89</v>
      </c>
      <c r="E9" s="271" t="s">
        <v>31</v>
      </c>
      <c r="F9" s="271" t="s">
        <v>34</v>
      </c>
      <c r="G9" s="271"/>
      <c r="H9" s="271" t="s">
        <v>32</v>
      </c>
      <c r="I9" s="271"/>
      <c r="J9" s="271" t="s">
        <v>33</v>
      </c>
      <c r="K9" s="269" t="s">
        <v>90</v>
      </c>
      <c r="L9" s="269"/>
      <c r="M9" s="273" t="s">
        <v>36</v>
      </c>
      <c r="N9" s="269" t="s">
        <v>91</v>
      </c>
      <c r="O9" s="269" t="s">
        <v>105</v>
      </c>
      <c r="P9" s="269" t="s">
        <v>35</v>
      </c>
    </row>
    <row r="10" spans="1:18" x14ac:dyDescent="0.2">
      <c r="A10" s="123" t="s">
        <v>92</v>
      </c>
      <c r="B10" s="123" t="s">
        <v>93</v>
      </c>
      <c r="C10" s="271"/>
      <c r="D10" s="271"/>
      <c r="E10" s="271"/>
      <c r="F10" s="123" t="s">
        <v>39</v>
      </c>
      <c r="G10" s="123" t="s">
        <v>40</v>
      </c>
      <c r="H10" s="123" t="s">
        <v>37</v>
      </c>
      <c r="I10" s="123" t="s">
        <v>38</v>
      </c>
      <c r="J10" s="272"/>
      <c r="K10" s="269"/>
      <c r="L10" s="269"/>
      <c r="M10" s="274"/>
      <c r="N10" s="270"/>
      <c r="O10" s="270"/>
      <c r="P10" s="270"/>
    </row>
    <row r="11" spans="1:18" s="68" customFormat="1" x14ac:dyDescent="0.2">
      <c r="A11" s="72"/>
      <c r="J11" s="71"/>
      <c r="K11" s="89"/>
      <c r="L11" s="90"/>
      <c r="M11" s="70"/>
      <c r="N11" s="69"/>
      <c r="O11" s="69"/>
      <c r="P11" s="69"/>
    </row>
    <row r="12" spans="1:18" s="68" customFormat="1" ht="226.5" customHeight="1" x14ac:dyDescent="0.2">
      <c r="A12" s="91" t="s">
        <v>164</v>
      </c>
      <c r="B12" s="134" t="s">
        <v>94</v>
      </c>
      <c r="C12" s="134" t="s">
        <v>219</v>
      </c>
      <c r="D12" s="135" t="s">
        <v>220</v>
      </c>
      <c r="E12" s="135" t="s">
        <v>221</v>
      </c>
      <c r="F12" s="136">
        <v>43800</v>
      </c>
      <c r="G12" s="136">
        <v>43830</v>
      </c>
      <c r="H12" s="134" t="s">
        <v>222</v>
      </c>
      <c r="I12" s="134" t="s">
        <v>223</v>
      </c>
      <c r="J12" s="134" t="s">
        <v>224</v>
      </c>
      <c r="K12" s="137">
        <v>1</v>
      </c>
      <c r="L12" s="138" t="s">
        <v>108</v>
      </c>
      <c r="M12" s="139">
        <v>7202</v>
      </c>
      <c r="N12" s="138">
        <v>1</v>
      </c>
      <c r="O12" s="139">
        <f>+M12*K12</f>
        <v>7202</v>
      </c>
      <c r="P12" s="138" t="s">
        <v>225</v>
      </c>
    </row>
    <row r="13" spans="1:18" s="68" customFormat="1" ht="226.5" customHeight="1" x14ac:dyDescent="0.2">
      <c r="A13" s="91" t="s">
        <v>165</v>
      </c>
      <c r="B13" s="174"/>
      <c r="C13" s="134" t="s">
        <v>226</v>
      </c>
      <c r="D13" s="135" t="s">
        <v>227</v>
      </c>
      <c r="E13" s="135" t="s">
        <v>221</v>
      </c>
      <c r="F13" s="136">
        <v>43678</v>
      </c>
      <c r="G13" s="136">
        <v>43830</v>
      </c>
      <c r="H13" s="134" t="s">
        <v>222</v>
      </c>
      <c r="I13" s="134" t="s">
        <v>223</v>
      </c>
      <c r="J13" s="134" t="s">
        <v>224</v>
      </c>
      <c r="K13" s="137">
        <v>5</v>
      </c>
      <c r="L13" s="138" t="s">
        <v>108</v>
      </c>
      <c r="M13" s="139">
        <v>7202</v>
      </c>
      <c r="N13" s="138">
        <v>2</v>
      </c>
      <c r="O13" s="139">
        <f>+M13*K13*N13</f>
        <v>72020</v>
      </c>
      <c r="P13" s="138" t="s">
        <v>228</v>
      </c>
    </row>
    <row r="14" spans="1:18" x14ac:dyDescent="0.2">
      <c r="G14" s="119"/>
      <c r="R14" s="67"/>
    </row>
    <row r="15" spans="1:18" x14ac:dyDescent="0.2">
      <c r="E15" s="118"/>
      <c r="F15" s="118"/>
      <c r="G15" s="119"/>
    </row>
    <row r="17" spans="5:7" x14ac:dyDescent="0.2">
      <c r="E17" s="118"/>
      <c r="G17" s="118"/>
    </row>
  </sheetData>
  <mergeCells count="13">
    <mergeCell ref="A6:P6"/>
    <mergeCell ref="A7:P7"/>
    <mergeCell ref="P9:P10"/>
    <mergeCell ref="C9:C10"/>
    <mergeCell ref="D9:D10"/>
    <mergeCell ref="E9:E10"/>
    <mergeCell ref="F9:G9"/>
    <mergeCell ref="H9:I9"/>
    <mergeCell ref="J9:J10"/>
    <mergeCell ref="K9:L10"/>
    <mergeCell ref="M9:M10"/>
    <mergeCell ref="N9:N10"/>
    <mergeCell ref="O9:O10"/>
  </mergeCells>
  <pageMargins left="0.31496062992125984" right="0.31496062992125984" top="0.94488188976377963" bottom="0.55118110236220474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REQUERI</vt:lpstr>
      <vt:lpstr>MEMO-1</vt:lpstr>
      <vt:lpstr>ESTAC.</vt:lpstr>
      <vt:lpstr>Hoja1</vt:lpstr>
      <vt:lpstr>MATRIZ INV.</vt:lpstr>
      <vt:lpstr> CONSULTORIA LINEA</vt:lpstr>
      <vt:lpstr>' CONSULTORIA LINEA'!Área_de_impresión</vt:lpstr>
      <vt:lpstr>ESTAC.!Área_de_impresión</vt:lpstr>
      <vt:lpstr>'MEMO-1'!Área_de_impresión</vt:lpstr>
      <vt:lpstr>REQUERI!Área_de_impresión</vt:lpstr>
      <vt:lpstr>'MEMO-1'!Títulos_a_imprimir</vt:lpstr>
    </vt:vector>
  </TitlesOfParts>
  <Company>PREFECTUTRA DE LA PAZ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wflores</dc:creator>
  <cp:lastModifiedBy>Heber Juaniquina</cp:lastModifiedBy>
  <cp:lastPrinted>2019-06-21T22:36:10Z</cp:lastPrinted>
  <dcterms:created xsi:type="dcterms:W3CDTF">2004-08-11T18:00:07Z</dcterms:created>
  <dcterms:modified xsi:type="dcterms:W3CDTF">2019-08-23T01:17:50Z</dcterms:modified>
</cp:coreProperties>
</file>